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560" windowWidth="12240" windowHeight="1365" firstSheet="2" activeTab="2"/>
  </bookViews>
  <sheets>
    <sheet name="Last 10 &amp; 20" sheetId="7" r:id="rId1"/>
    <sheet name="Winning Trades" sheetId="4" r:id="rId2"/>
    <sheet name="IWM Robot" sheetId="9" r:id="rId3"/>
    <sheet name="GDX Robot" sheetId="10" r:id="rId4"/>
    <sheet name="IWM Robot Stats" sheetId="8" r:id="rId5"/>
  </sheets>
  <calcPr calcId="145621"/>
</workbook>
</file>

<file path=xl/calcChain.xml><?xml version="1.0" encoding="utf-8"?>
<calcChain xmlns="http://schemas.openxmlformats.org/spreadsheetml/2006/main">
  <c r="J11" i="8" l="1"/>
  <c r="J10" i="8"/>
  <c r="H11" i="8"/>
  <c r="A90" i="10" l="1"/>
  <c r="A91" i="10" s="1"/>
  <c r="K91" i="10"/>
  <c r="J91" i="10"/>
  <c r="A125" i="9"/>
  <c r="K125" i="9"/>
  <c r="J125" i="9"/>
  <c r="K90" i="10" l="1"/>
  <c r="J90" i="10"/>
  <c r="A124" i="9"/>
  <c r="K124" i="9"/>
  <c r="J124" i="9"/>
  <c r="K89" i="10" l="1"/>
  <c r="J89" i="10"/>
  <c r="A89" i="10"/>
  <c r="K123" i="9"/>
  <c r="J123" i="9"/>
  <c r="A123" i="9"/>
  <c r="C11" i="8" l="1"/>
  <c r="D11" i="8" s="1"/>
  <c r="K88" i="10"/>
  <c r="J88" i="10"/>
  <c r="A88" i="10"/>
  <c r="K122" i="9"/>
  <c r="J122" i="9"/>
  <c r="A122" i="9"/>
  <c r="E10" i="8" l="1"/>
  <c r="E9" i="8"/>
  <c r="E8" i="8"/>
  <c r="E7" i="8"/>
  <c r="E6" i="8"/>
  <c r="E17" i="8" s="1"/>
  <c r="E5" i="8"/>
  <c r="E4" i="8"/>
  <c r="K14" i="8"/>
  <c r="I14" i="8"/>
  <c r="I15" i="8" s="1"/>
  <c r="J4" i="8"/>
  <c r="J9" i="8"/>
  <c r="J3" i="8"/>
  <c r="D16" i="8"/>
  <c r="H4" i="8"/>
  <c r="N4" i="8"/>
  <c r="N3" i="8"/>
  <c r="H10" i="8"/>
  <c r="H9" i="8"/>
  <c r="H8" i="8"/>
  <c r="J8" i="8" s="1"/>
  <c r="H7" i="8"/>
  <c r="L7" i="8" s="1"/>
  <c r="H6" i="8"/>
  <c r="L6" i="8" s="1"/>
  <c r="L17" i="8" s="1"/>
  <c r="H5" i="8"/>
  <c r="J5" i="8" s="1"/>
  <c r="H3" i="8"/>
  <c r="M14" i="8" l="1"/>
  <c r="J17" i="8"/>
  <c r="D10" i="8"/>
  <c r="D9" i="8"/>
  <c r="D8" i="8"/>
  <c r="D7" i="8"/>
  <c r="D6" i="8"/>
  <c r="D5" i="8"/>
  <c r="D4" i="8"/>
  <c r="D3" i="8"/>
  <c r="K87" i="10" l="1"/>
  <c r="J87" i="10"/>
  <c r="A87" i="10"/>
  <c r="K121" i="9" l="1"/>
  <c r="J121" i="9"/>
  <c r="A121" i="9"/>
  <c r="A85" i="10" l="1"/>
  <c r="A86" i="10" s="1"/>
  <c r="K86" i="10"/>
  <c r="J86" i="10"/>
  <c r="A120" i="9"/>
  <c r="K120" i="9"/>
  <c r="J120" i="9"/>
  <c r="K85" i="10" l="1"/>
  <c r="J85" i="10"/>
  <c r="A119" i="9"/>
  <c r="K119" i="9"/>
  <c r="J119" i="9"/>
  <c r="K84" i="10" l="1"/>
  <c r="J84" i="10"/>
  <c r="A84" i="10"/>
  <c r="K118" i="9"/>
  <c r="J118" i="9"/>
  <c r="A118" i="9"/>
  <c r="K83" i="10" l="1"/>
  <c r="J83" i="10"/>
  <c r="A83" i="10"/>
  <c r="K117" i="9"/>
  <c r="J117" i="9"/>
  <c r="A117" i="9"/>
  <c r="K82" i="10" l="1"/>
  <c r="J82" i="10"/>
  <c r="A82" i="10"/>
  <c r="K116" i="9" l="1"/>
  <c r="J116" i="9"/>
  <c r="A116" i="9"/>
  <c r="A81" i="10" l="1"/>
  <c r="K81" i="10"/>
  <c r="J81" i="10"/>
  <c r="A115" i="9"/>
  <c r="K115" i="9"/>
  <c r="J115" i="9"/>
  <c r="A80" i="10" l="1"/>
  <c r="K80" i="10"/>
  <c r="J80" i="10"/>
  <c r="A114" i="9"/>
  <c r="K114" i="9"/>
  <c r="J114" i="9"/>
  <c r="K113" i="9" l="1"/>
  <c r="J113" i="9"/>
  <c r="A113" i="9"/>
  <c r="K79" i="10"/>
  <c r="J79" i="10"/>
  <c r="A79" i="10"/>
  <c r="K78" i="10" l="1"/>
  <c r="J78" i="10"/>
  <c r="A78" i="10"/>
  <c r="K112" i="9"/>
  <c r="J112" i="9"/>
  <c r="A112" i="9"/>
  <c r="K111" i="9" l="1"/>
  <c r="J111" i="9"/>
  <c r="A111" i="9"/>
  <c r="K77" i="10"/>
  <c r="J77" i="10"/>
  <c r="A77" i="10"/>
  <c r="A76" i="10" l="1"/>
  <c r="K76" i="10"/>
  <c r="J76" i="10"/>
  <c r="A110" i="9"/>
  <c r="K110" i="9"/>
  <c r="J110" i="9"/>
  <c r="A75" i="10" l="1"/>
  <c r="K75" i="10"/>
  <c r="J75" i="10"/>
  <c r="A109" i="9"/>
  <c r="K109" i="9"/>
  <c r="J109" i="9"/>
  <c r="K74" i="10" l="1"/>
  <c r="J74" i="10"/>
  <c r="K73" i="10"/>
  <c r="J73" i="10"/>
  <c r="K108" i="9"/>
  <c r="J108" i="9"/>
  <c r="K107" i="9"/>
  <c r="J107" i="9"/>
  <c r="K72" i="10" l="1"/>
  <c r="J72" i="10"/>
  <c r="K106" i="9"/>
  <c r="J106" i="9"/>
  <c r="K105" i="9" l="1"/>
  <c r="J105" i="9"/>
  <c r="K71" i="10"/>
  <c r="J71" i="10"/>
  <c r="K70" i="10"/>
  <c r="J70" i="10"/>
  <c r="K69" i="10"/>
  <c r="J69" i="10"/>
  <c r="K68" i="10"/>
  <c r="J68" i="10"/>
  <c r="K104" i="9"/>
  <c r="J104" i="9"/>
  <c r="K103" i="9"/>
  <c r="J103" i="9"/>
  <c r="K102" i="9" l="1"/>
  <c r="J102" i="9"/>
  <c r="K67" i="10" l="1"/>
  <c r="J67" i="10"/>
  <c r="K101" i="9"/>
  <c r="K100" i="9"/>
  <c r="J101" i="9"/>
  <c r="K66" i="10" l="1"/>
  <c r="J66" i="10"/>
  <c r="J100" i="9"/>
  <c r="K65" i="10"/>
  <c r="J65" i="10"/>
  <c r="K99" i="9"/>
  <c r="J99" i="9"/>
  <c r="K98" i="9" l="1"/>
  <c r="J98" i="9"/>
  <c r="K64" i="10"/>
  <c r="J64" i="10"/>
  <c r="K97" i="9" l="1"/>
  <c r="J97" i="9"/>
  <c r="K63" i="10"/>
  <c r="J63" i="10"/>
  <c r="K62" i="10" l="1"/>
  <c r="J62" i="10"/>
  <c r="K96" i="9"/>
  <c r="J96" i="9"/>
  <c r="K61" i="10" l="1"/>
  <c r="J61" i="10"/>
  <c r="K95" i="9"/>
  <c r="J95" i="9"/>
  <c r="K60" i="10" l="1"/>
  <c r="J60" i="10"/>
  <c r="K94" i="9"/>
  <c r="J94" i="9"/>
  <c r="K59" i="10" l="1"/>
  <c r="J59" i="10"/>
  <c r="K93" i="9"/>
  <c r="J93" i="9"/>
  <c r="K58" i="10" l="1"/>
  <c r="J58" i="10"/>
  <c r="K92" i="9"/>
  <c r="J92" i="9"/>
  <c r="K57" i="10" l="1"/>
  <c r="J57" i="10"/>
  <c r="K91" i="9"/>
  <c r="J91" i="9"/>
  <c r="K56" i="10" l="1"/>
  <c r="J56" i="10"/>
  <c r="K90" i="9"/>
  <c r="J90" i="9"/>
  <c r="K89" i="9" l="1"/>
  <c r="J89" i="9"/>
  <c r="K55" i="10"/>
  <c r="J55" i="10"/>
  <c r="K54" i="10" l="1"/>
  <c r="J54" i="10"/>
  <c r="K88" i="9"/>
  <c r="J88" i="9"/>
  <c r="K87" i="9" l="1"/>
  <c r="J87" i="9"/>
  <c r="K53" i="10"/>
  <c r="J53" i="10"/>
  <c r="K86" i="9" l="1"/>
  <c r="J86" i="9"/>
  <c r="K52" i="10"/>
  <c r="J52" i="10"/>
  <c r="K51" i="10" l="1"/>
  <c r="J51" i="10"/>
  <c r="K85" i="9"/>
  <c r="J85" i="9"/>
  <c r="J50" i="10" l="1"/>
  <c r="K50" i="10"/>
  <c r="K49" i="10"/>
  <c r="J49" i="10"/>
  <c r="K48" i="10"/>
  <c r="J48" i="10"/>
  <c r="K47" i="10"/>
  <c r="J47" i="10"/>
  <c r="K46" i="10"/>
  <c r="J46" i="10"/>
  <c r="K45" i="10"/>
  <c r="J45" i="10"/>
  <c r="K84" i="9"/>
  <c r="J84" i="9"/>
  <c r="K83" i="9"/>
  <c r="J83" i="9"/>
  <c r="K82" i="9"/>
  <c r="J82" i="9"/>
  <c r="K81" i="9"/>
  <c r="J81" i="9"/>
  <c r="K80" i="9"/>
  <c r="J80" i="9"/>
  <c r="K79" i="9"/>
  <c r="J79" i="9"/>
  <c r="K44" i="10" l="1"/>
  <c r="J44" i="10"/>
  <c r="K43" i="10"/>
  <c r="J43" i="10"/>
  <c r="K78" i="9"/>
  <c r="J78" i="9"/>
  <c r="K77" i="9"/>
  <c r="J77" i="9"/>
  <c r="K42" i="10" l="1"/>
  <c r="J42" i="10"/>
  <c r="K76" i="9"/>
  <c r="J76" i="9"/>
  <c r="K41" i="10" l="1"/>
  <c r="J41" i="10"/>
  <c r="K75" i="9"/>
  <c r="J75" i="9"/>
  <c r="K40" i="10" l="1"/>
  <c r="J40" i="10"/>
  <c r="K39" i="10"/>
  <c r="J39" i="10"/>
  <c r="K38" i="10"/>
  <c r="J38" i="10"/>
  <c r="K74" i="9"/>
  <c r="J74" i="9"/>
  <c r="K73" i="9" l="1"/>
  <c r="J73" i="9"/>
  <c r="K72" i="9"/>
  <c r="J72" i="9"/>
  <c r="K37" i="10" l="1"/>
  <c r="J37" i="10"/>
  <c r="K71" i="9"/>
  <c r="J71" i="9"/>
  <c r="K36" i="10" l="1"/>
  <c r="J36" i="10"/>
  <c r="K70" i="9"/>
  <c r="J70" i="9"/>
  <c r="K35" i="10" l="1"/>
  <c r="J35" i="10"/>
  <c r="K69" i="9"/>
  <c r="J69" i="9"/>
  <c r="K34" i="10" l="1"/>
  <c r="J34" i="10"/>
  <c r="K68" i="9"/>
  <c r="J68" i="9"/>
  <c r="K67" i="9" l="1"/>
  <c r="J67" i="9"/>
  <c r="K33" i="10"/>
  <c r="J33" i="10"/>
  <c r="K32" i="10" l="1"/>
  <c r="J32" i="10"/>
  <c r="K66" i="9"/>
  <c r="J66" i="9"/>
  <c r="K31" i="10" l="1"/>
  <c r="J31" i="10"/>
  <c r="K65" i="9" l="1"/>
  <c r="J65" i="9"/>
  <c r="K30" i="10" l="1"/>
  <c r="J30" i="10"/>
  <c r="K64" i="9"/>
  <c r="J64" i="9"/>
  <c r="K29" i="10" l="1"/>
  <c r="J29" i="10"/>
  <c r="K63" i="9"/>
  <c r="J63" i="9"/>
  <c r="K114" i="7"/>
  <c r="J114" i="7"/>
  <c r="G114" i="7"/>
  <c r="K113" i="7"/>
  <c r="J113" i="7"/>
  <c r="G113" i="7"/>
  <c r="K28" i="10" l="1"/>
  <c r="J28" i="10"/>
  <c r="K62" i="9"/>
  <c r="J62" i="9"/>
  <c r="K112" i="7" l="1"/>
  <c r="K111" i="7"/>
  <c r="J111" i="7"/>
  <c r="G111" i="7"/>
  <c r="K27" i="10" l="1"/>
  <c r="J27" i="10"/>
  <c r="K61" i="9"/>
  <c r="J61" i="9"/>
  <c r="K110" i="7"/>
  <c r="K26" i="10" l="1"/>
  <c r="J26" i="10"/>
  <c r="K60" i="9"/>
  <c r="J60" i="9"/>
  <c r="K109" i="7" l="1"/>
  <c r="J109" i="7"/>
  <c r="G109" i="7"/>
  <c r="S108" i="7" l="1"/>
  <c r="K108" i="7"/>
  <c r="J108" i="7"/>
  <c r="G108" i="7"/>
  <c r="K107" i="7"/>
  <c r="K106" i="7"/>
  <c r="J106" i="7"/>
  <c r="G106" i="7"/>
  <c r="K105" i="7"/>
  <c r="J105" i="7"/>
  <c r="G105" i="7"/>
  <c r="S104" i="7"/>
  <c r="K104" i="7"/>
  <c r="J104" i="7"/>
  <c r="G104" i="7"/>
  <c r="K103" i="7"/>
  <c r="J103" i="7"/>
  <c r="G103" i="7"/>
  <c r="L112" i="7" s="1"/>
  <c r="M112" i="7" s="1"/>
  <c r="N112" i="7" s="1"/>
  <c r="K102" i="7"/>
  <c r="J102" i="7"/>
  <c r="G102" i="7"/>
  <c r="L111" i="7" s="1"/>
  <c r="M111" i="7" s="1"/>
  <c r="N111" i="7" s="1"/>
  <c r="K101" i="7"/>
  <c r="J101" i="7"/>
  <c r="G101" i="7"/>
  <c r="L110" i="7" s="1"/>
  <c r="M110" i="7" s="1"/>
  <c r="N110" i="7" s="1"/>
  <c r="K100" i="7"/>
  <c r="J100" i="7"/>
  <c r="G100" i="7"/>
  <c r="K99" i="7"/>
  <c r="J99" i="7"/>
  <c r="G99" i="7"/>
  <c r="L108" i="7" s="1"/>
  <c r="M108" i="7" s="1"/>
  <c r="N108" i="7" s="1"/>
  <c r="G83" i="7"/>
  <c r="K98" i="7"/>
  <c r="J98" i="7"/>
  <c r="G98" i="7"/>
  <c r="L107" i="7" s="1"/>
  <c r="M107" i="7" s="1"/>
  <c r="N107" i="7" s="1"/>
  <c r="K97" i="7"/>
  <c r="K96" i="7"/>
  <c r="G95" i="7"/>
  <c r="L104" i="7" s="1"/>
  <c r="M104" i="7" s="1"/>
  <c r="N104" i="7" s="1"/>
  <c r="J95" i="7"/>
  <c r="K95" i="7"/>
  <c r="K94" i="7"/>
  <c r="J94" i="7"/>
  <c r="G94" i="7"/>
  <c r="L103" i="7" s="1"/>
  <c r="M103" i="7" s="1"/>
  <c r="N103" i="7" s="1"/>
  <c r="S93" i="7"/>
  <c r="K93" i="7"/>
  <c r="J93" i="7"/>
  <c r="G93" i="7"/>
  <c r="O112" i="7" s="1"/>
  <c r="K91" i="7"/>
  <c r="J91" i="7"/>
  <c r="G91" i="7"/>
  <c r="J92" i="7"/>
  <c r="K92" i="7"/>
  <c r="G92" i="7"/>
  <c r="O111" i="7" s="1"/>
  <c r="K90" i="7"/>
  <c r="K89" i="7"/>
  <c r="K88" i="7"/>
  <c r="J88" i="7"/>
  <c r="G88" i="7"/>
  <c r="K87" i="7"/>
  <c r="J87" i="7"/>
  <c r="G87" i="7"/>
  <c r="O106" i="7" s="1"/>
  <c r="Q106" i="7" s="1"/>
  <c r="K86" i="7"/>
  <c r="J86" i="7"/>
  <c r="G86" i="7"/>
  <c r="O105" i="7" s="1"/>
  <c r="K85" i="7"/>
  <c r="J85" i="7"/>
  <c r="G85" i="7"/>
  <c r="L94" i="7" s="1"/>
  <c r="K84" i="7"/>
  <c r="J84" i="7"/>
  <c r="G84" i="7"/>
  <c r="O103" i="7" s="1"/>
  <c r="Q103" i="7" s="1"/>
  <c r="Q105" i="7" l="1"/>
  <c r="P105" i="7"/>
  <c r="Q112" i="7"/>
  <c r="P112" i="7"/>
  <c r="L98" i="7"/>
  <c r="M98" i="7" s="1"/>
  <c r="N98" i="7" s="1"/>
  <c r="L99" i="7"/>
  <c r="M99" i="7" s="1"/>
  <c r="N99" i="7" s="1"/>
  <c r="L105" i="7"/>
  <c r="M105" i="7" s="1"/>
  <c r="N105" i="7" s="1"/>
  <c r="Q111" i="7"/>
  <c r="P111" i="7"/>
  <c r="L96" i="7"/>
  <c r="M96" i="7"/>
  <c r="N96" i="7" s="1"/>
  <c r="O110" i="7"/>
  <c r="O109" i="7"/>
  <c r="L92" i="7"/>
  <c r="L97" i="7"/>
  <c r="M97" i="7" s="1"/>
  <c r="N97" i="7" s="1"/>
  <c r="L109" i="7"/>
  <c r="M109" i="7" s="1"/>
  <c r="N109" i="7" s="1"/>
  <c r="L100" i="7"/>
  <c r="M100" i="7" s="1"/>
  <c r="N100" i="7" s="1"/>
  <c r="L101" i="7"/>
  <c r="M101" i="7" s="1"/>
  <c r="N101" i="7" s="1"/>
  <c r="L102" i="7"/>
  <c r="M102" i="7" s="1"/>
  <c r="N102" i="7" s="1"/>
  <c r="O102" i="7"/>
  <c r="P102" i="7" s="1"/>
  <c r="O104" i="7"/>
  <c r="Q104" i="7" s="1"/>
  <c r="L106" i="7"/>
  <c r="M106" i="7" s="1"/>
  <c r="N106" i="7" s="1"/>
  <c r="O107" i="7"/>
  <c r="Q107" i="7" s="1"/>
  <c r="O108" i="7"/>
  <c r="P108" i="7" s="1"/>
  <c r="Q108" i="7"/>
  <c r="P106" i="7"/>
  <c r="P104" i="7"/>
  <c r="P103" i="7"/>
  <c r="Q102" i="7"/>
  <c r="M92" i="7"/>
  <c r="N92" i="7" s="1"/>
  <c r="L93" i="7"/>
  <c r="M93" i="7" s="1"/>
  <c r="N93" i="7" s="1"/>
  <c r="M94" i="7"/>
  <c r="N94" i="7" s="1"/>
  <c r="L95" i="7"/>
  <c r="M95" i="7" s="1"/>
  <c r="N95" i="7" s="1"/>
  <c r="P107" i="7" l="1"/>
  <c r="P110" i="7"/>
  <c r="Q110" i="7"/>
  <c r="P109" i="7"/>
  <c r="Q109" i="7"/>
  <c r="K25" i="10"/>
  <c r="J25" i="10"/>
  <c r="K59" i="9"/>
  <c r="J59" i="9"/>
  <c r="K24" i="10" l="1"/>
  <c r="J24" i="10"/>
  <c r="K58" i="9"/>
  <c r="J58" i="9"/>
  <c r="K56" i="9" l="1"/>
  <c r="K55" i="9"/>
  <c r="K54" i="9"/>
  <c r="K53" i="9"/>
  <c r="K52" i="9"/>
  <c r="K51" i="9"/>
  <c r="K50" i="9"/>
  <c r="K49" i="9"/>
  <c r="K48"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K8" i="9"/>
  <c r="K7" i="9"/>
  <c r="K6" i="9"/>
  <c r="K5" i="9"/>
  <c r="K4" i="9"/>
  <c r="K57" i="9"/>
  <c r="J57" i="9"/>
  <c r="K23" i="10" l="1"/>
  <c r="J23" i="10"/>
  <c r="K22" i="10" l="1"/>
  <c r="J22" i="10"/>
  <c r="J56" i="9"/>
  <c r="J55" i="9" l="1"/>
  <c r="K21" i="10"/>
  <c r="J21" i="10"/>
  <c r="K20" i="10" l="1"/>
  <c r="J20" i="10"/>
  <c r="J54" i="9"/>
  <c r="J53" i="9" l="1"/>
  <c r="K19" i="10"/>
  <c r="J19" i="10"/>
  <c r="K18" i="10" l="1"/>
  <c r="J18" i="10"/>
  <c r="J52" i="9"/>
  <c r="K47" i="4"/>
  <c r="J47" i="4"/>
  <c r="G47" i="4"/>
  <c r="K82" i="7" l="1"/>
  <c r="J82" i="7"/>
  <c r="G82" i="7"/>
  <c r="O101" i="7" s="1"/>
  <c r="J83" i="7"/>
  <c r="K83" i="7"/>
  <c r="K81" i="7"/>
  <c r="J81" i="7"/>
  <c r="G81" i="7"/>
  <c r="O100" i="7" s="1"/>
  <c r="Q101" i="7" l="1"/>
  <c r="P101" i="7"/>
  <c r="P100" i="7"/>
  <c r="Q100" i="7"/>
  <c r="L91" i="7"/>
  <c r="M91" i="7" s="1"/>
  <c r="N91" i="7" s="1"/>
  <c r="L90" i="7"/>
  <c r="M90" i="7" s="1"/>
  <c r="N90" i="7" s="1"/>
  <c r="K80" i="7"/>
  <c r="J80" i="7"/>
  <c r="G80" i="7"/>
  <c r="O99" i="7" s="1"/>
  <c r="J51" i="9"/>
  <c r="K17" i="10"/>
  <c r="J17" i="10"/>
  <c r="Q99" i="7" l="1"/>
  <c r="P99" i="7"/>
  <c r="L89" i="7"/>
  <c r="M89" i="7" s="1"/>
  <c r="N89" i="7" s="1"/>
  <c r="J50" i="9"/>
  <c r="K16" i="10"/>
  <c r="J16" i="10"/>
  <c r="K15" i="10" l="1"/>
  <c r="J15" i="10"/>
  <c r="J49" i="9"/>
  <c r="K14" i="10" l="1"/>
  <c r="J14" i="10"/>
  <c r="J48" i="9"/>
  <c r="BC31" i="9" l="1"/>
  <c r="BB31" i="9"/>
  <c r="J47" i="9"/>
  <c r="K13" i="10"/>
  <c r="J13" i="10"/>
  <c r="K12" i="10" l="1"/>
  <c r="J12" i="10"/>
  <c r="J46" i="9"/>
  <c r="K11" i="10" l="1"/>
  <c r="J11" i="10"/>
  <c r="J45" i="9"/>
  <c r="K10" i="10" l="1"/>
  <c r="J10" i="10"/>
  <c r="K9" i="10"/>
  <c r="J9" i="10"/>
  <c r="K8" i="10"/>
  <c r="J8" i="10"/>
  <c r="J44" i="9"/>
  <c r="J43" i="9" l="1"/>
  <c r="J42" i="9" l="1"/>
  <c r="K7" i="10" l="1"/>
  <c r="J7" i="10"/>
  <c r="J41" i="9" l="1"/>
  <c r="K79" i="7" l="1"/>
  <c r="J79" i="7"/>
  <c r="G79" i="7"/>
  <c r="O98" i="7" s="1"/>
  <c r="K6" i="10"/>
  <c r="J6" i="10"/>
  <c r="Q98" i="7" l="1"/>
  <c r="P98" i="7"/>
  <c r="L88" i="7"/>
  <c r="M88" i="7" s="1"/>
  <c r="N88" i="7" s="1"/>
  <c r="J40" i="9"/>
  <c r="J39" i="9" l="1"/>
  <c r="J38" i="9"/>
  <c r="K5" i="10"/>
  <c r="J5" i="10"/>
  <c r="A3" i="10" l="1"/>
  <c r="A4" i="10" s="1"/>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K4" i="10"/>
  <c r="J4" i="10"/>
  <c r="K3" i="10"/>
  <c r="J3" i="10"/>
  <c r="J37" i="9"/>
  <c r="J36" i="9" l="1"/>
  <c r="J35" i="9" l="1"/>
  <c r="J34" i="9" l="1"/>
  <c r="K78" i="7" l="1"/>
  <c r="J78" i="7"/>
  <c r="G78" i="7"/>
  <c r="O97" i="7" s="1"/>
  <c r="K77" i="7"/>
  <c r="J77" i="7"/>
  <c r="G77" i="7"/>
  <c r="Q97" i="7" l="1"/>
  <c r="P97" i="7"/>
  <c r="O96" i="7"/>
  <c r="P96" i="7" s="1"/>
  <c r="L86" i="7"/>
  <c r="M86" i="7"/>
  <c r="N86" i="7" s="1"/>
  <c r="L87" i="7"/>
  <c r="M87" i="7" s="1"/>
  <c r="N87" i="7" s="1"/>
  <c r="J33" i="9"/>
  <c r="Q96" i="7" l="1"/>
  <c r="J32" i="9" l="1"/>
  <c r="J31" i="9" l="1"/>
  <c r="J30" i="9"/>
  <c r="J29" i="9"/>
  <c r="J28" i="9"/>
  <c r="J27" i="9"/>
  <c r="J26" i="9"/>
  <c r="J25" i="9"/>
  <c r="J24" i="9"/>
  <c r="J23" i="9"/>
  <c r="J22" i="9"/>
  <c r="J21" i="9"/>
  <c r="J20" i="9"/>
  <c r="J19" i="9"/>
  <c r="J18" i="9"/>
  <c r="J17" i="9"/>
  <c r="J16" i="9"/>
  <c r="J15" i="9"/>
  <c r="J14" i="9"/>
  <c r="J13" i="9"/>
  <c r="J12" i="9"/>
  <c r="J11" i="9"/>
  <c r="J10" i="9"/>
  <c r="J9" i="9"/>
  <c r="J8" i="9"/>
  <c r="J7" i="9"/>
  <c r="J6" i="9"/>
  <c r="J5" i="9"/>
  <c r="J4" i="9"/>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K76" i="7" l="1"/>
  <c r="J76" i="7"/>
  <c r="G76" i="7"/>
  <c r="K75" i="7"/>
  <c r="J75" i="7"/>
  <c r="G75" i="7"/>
  <c r="K46" i="4"/>
  <c r="J46" i="4"/>
  <c r="G46" i="4"/>
  <c r="K74" i="7"/>
  <c r="J74" i="7"/>
  <c r="G74" i="7"/>
  <c r="K45" i="4"/>
  <c r="J45" i="4"/>
  <c r="G45" i="4"/>
  <c r="K73" i="7"/>
  <c r="J73" i="7"/>
  <c r="G73" i="7"/>
  <c r="O92" i="7" l="1"/>
  <c r="P92" i="7" s="1"/>
  <c r="L82" i="7"/>
  <c r="M82" i="7" s="1"/>
  <c r="N82" i="7" s="1"/>
  <c r="Q92" i="7"/>
  <c r="O93" i="7"/>
  <c r="P93" i="7" s="1"/>
  <c r="L83" i="7"/>
  <c r="M83" i="7" s="1"/>
  <c r="N83" i="7" s="1"/>
  <c r="Q93" i="7"/>
  <c r="O94" i="7"/>
  <c r="P94" i="7" s="1"/>
  <c r="L84" i="7"/>
  <c r="M84" i="7" s="1"/>
  <c r="N84" i="7" s="1"/>
  <c r="Q94" i="7"/>
  <c r="O95" i="7"/>
  <c r="P95" i="7" s="1"/>
  <c r="L85" i="7"/>
  <c r="M85" i="7" s="1"/>
  <c r="N85" i="7" s="1"/>
  <c r="Q95" i="7"/>
  <c r="O19" i="7"/>
  <c r="O18" i="7"/>
  <c r="O17" i="7"/>
  <c r="O16" i="7"/>
  <c r="O15" i="7"/>
  <c r="O14" i="7"/>
  <c r="O13" i="7"/>
  <c r="O12" i="7"/>
  <c r="O11" i="7"/>
  <c r="O10" i="7"/>
  <c r="O9" i="7"/>
  <c r="O8" i="7"/>
  <c r="O7" i="7"/>
  <c r="O6" i="7"/>
  <c r="O5" i="7"/>
  <c r="O4" i="7"/>
  <c r="O3" i="7"/>
  <c r="L9" i="7"/>
  <c r="M9" i="7" s="1"/>
  <c r="N9" i="7" s="1"/>
  <c r="L8" i="7"/>
  <c r="M8" i="7" s="1"/>
  <c r="N8" i="7" s="1"/>
  <c r="L7" i="7"/>
  <c r="M7" i="7" s="1"/>
  <c r="N7" i="7" s="1"/>
  <c r="L6" i="7"/>
  <c r="M6" i="7" s="1"/>
  <c r="N6" i="7" s="1"/>
  <c r="L5" i="7"/>
  <c r="M5" i="7" s="1"/>
  <c r="N5" i="7" s="1"/>
  <c r="L4" i="7"/>
  <c r="M4" i="7" s="1"/>
  <c r="N4" i="7" s="1"/>
  <c r="L3" i="7"/>
  <c r="M3" i="7" s="1"/>
  <c r="N3" i="7" s="1"/>
  <c r="K14" i="7"/>
  <c r="J14" i="7"/>
  <c r="G14" i="7"/>
  <c r="K13" i="7"/>
  <c r="J13" i="7"/>
  <c r="G13" i="7"/>
  <c r="K17" i="7"/>
  <c r="J17" i="7"/>
  <c r="G17" i="7"/>
  <c r="K16" i="7"/>
  <c r="J16" i="7"/>
  <c r="G16" i="7"/>
  <c r="K15" i="7"/>
  <c r="J15" i="7"/>
  <c r="G15" i="7"/>
  <c r="K12" i="7"/>
  <c r="J12" i="7"/>
  <c r="G12" i="7"/>
  <c r="K11" i="7"/>
  <c r="J11" i="7"/>
  <c r="G11" i="7"/>
  <c r="K10" i="7"/>
  <c r="J10" i="7"/>
  <c r="G10" i="7"/>
  <c r="K9" i="7"/>
  <c r="J9" i="7"/>
  <c r="G9" i="7"/>
  <c r="K8" i="7"/>
  <c r="J8" i="7"/>
  <c r="G8" i="7"/>
  <c r="K4" i="7"/>
  <c r="J4" i="7"/>
  <c r="G4" i="7"/>
  <c r="K3" i="7"/>
  <c r="J3" i="7"/>
  <c r="G3" i="7"/>
  <c r="K6" i="7"/>
  <c r="J6" i="7"/>
  <c r="G6" i="7"/>
  <c r="K5" i="7"/>
  <c r="J5" i="7"/>
  <c r="G5" i="7"/>
  <c r="K25" i="7"/>
  <c r="J25" i="7"/>
  <c r="G25" i="7"/>
  <c r="K24" i="7"/>
  <c r="J24" i="7"/>
  <c r="G24" i="7"/>
  <c r="K23" i="7"/>
  <c r="J23" i="7"/>
  <c r="G23" i="7"/>
  <c r="K31" i="7"/>
  <c r="J31" i="7"/>
  <c r="G31" i="7"/>
  <c r="K30" i="7"/>
  <c r="J30" i="7"/>
  <c r="G30" i="7"/>
  <c r="K29" i="7"/>
  <c r="J29" i="7"/>
  <c r="G29" i="7"/>
  <c r="K28" i="7"/>
  <c r="J28" i="7"/>
  <c r="G28" i="7"/>
  <c r="K38" i="7"/>
  <c r="J38" i="7"/>
  <c r="G38" i="7"/>
  <c r="K37" i="7"/>
  <c r="J37" i="7"/>
  <c r="G37" i="7"/>
  <c r="K36" i="7"/>
  <c r="J36" i="7"/>
  <c r="G36" i="7"/>
  <c r="K35" i="7"/>
  <c r="J35" i="7"/>
  <c r="G35" i="7"/>
  <c r="K34" i="7"/>
  <c r="J34" i="7"/>
  <c r="G34" i="7"/>
  <c r="K33" i="7"/>
  <c r="J33" i="7"/>
  <c r="G33" i="7"/>
  <c r="G39" i="7"/>
  <c r="J39" i="7"/>
  <c r="K39" i="7"/>
  <c r="G40" i="7"/>
  <c r="J40" i="7"/>
  <c r="K40" i="7"/>
  <c r="G41" i="7"/>
  <c r="J41" i="7"/>
  <c r="K41" i="7"/>
  <c r="G42" i="7"/>
  <c r="J42" i="7"/>
  <c r="K42" i="7"/>
  <c r="G43" i="7"/>
  <c r="J43" i="7"/>
  <c r="K43" i="7"/>
  <c r="G44" i="7"/>
  <c r="J44" i="7"/>
  <c r="K44" i="7"/>
  <c r="K45" i="7"/>
  <c r="J45" i="7"/>
  <c r="G45" i="7"/>
  <c r="K54" i="7"/>
  <c r="J54" i="7"/>
  <c r="G54" i="7"/>
  <c r="G56" i="7"/>
  <c r="J56" i="7"/>
  <c r="K56" i="7"/>
  <c r="K58" i="7"/>
  <c r="J58" i="7"/>
  <c r="G58" i="7"/>
  <c r="K57" i="7"/>
  <c r="J57" i="7"/>
  <c r="G57" i="7"/>
  <c r="K59" i="7"/>
  <c r="J59" i="7"/>
  <c r="G59" i="7"/>
  <c r="K62" i="7"/>
  <c r="J62" i="7"/>
  <c r="G62" i="7"/>
  <c r="K61" i="7"/>
  <c r="J61" i="7"/>
  <c r="G61" i="7"/>
  <c r="K60" i="7"/>
  <c r="J60" i="7"/>
  <c r="G60" i="7"/>
  <c r="K68" i="7"/>
  <c r="J68" i="7"/>
  <c r="G68" i="7"/>
  <c r="K67" i="7"/>
  <c r="J67" i="7"/>
  <c r="G67" i="7"/>
  <c r="K66" i="7"/>
  <c r="J66" i="7"/>
  <c r="G66" i="7"/>
  <c r="K65" i="7"/>
  <c r="J65" i="7"/>
  <c r="G65" i="7"/>
  <c r="K64" i="7"/>
  <c r="J64" i="7"/>
  <c r="G64" i="7"/>
  <c r="K63" i="7"/>
  <c r="J63" i="7"/>
  <c r="G63" i="7"/>
  <c r="K69" i="7"/>
  <c r="J69" i="7"/>
  <c r="G69" i="7"/>
  <c r="K70" i="7"/>
  <c r="J70" i="7"/>
  <c r="G70" i="7"/>
  <c r="L17" i="7" l="1"/>
  <c r="M17" i="7" s="1"/>
  <c r="N17" i="7" s="1"/>
  <c r="P4" i="7"/>
  <c r="Q4" i="7"/>
  <c r="P6" i="7"/>
  <c r="Q6" i="7"/>
  <c r="P8" i="7"/>
  <c r="Q8" i="7"/>
  <c r="P10" i="7"/>
  <c r="Q10" i="7"/>
  <c r="P12" i="7"/>
  <c r="Q12" i="7"/>
  <c r="P14" i="7"/>
  <c r="Q14" i="7"/>
  <c r="P16" i="7"/>
  <c r="Q16" i="7"/>
  <c r="P18" i="7"/>
  <c r="Q18" i="7"/>
  <c r="P3" i="7"/>
  <c r="Q3" i="7"/>
  <c r="P5" i="7"/>
  <c r="Q5" i="7"/>
  <c r="P7" i="7"/>
  <c r="Q7" i="7"/>
  <c r="P9" i="7"/>
  <c r="Q9" i="7"/>
  <c r="P11" i="7"/>
  <c r="Q11" i="7"/>
  <c r="P13" i="7"/>
  <c r="Q13" i="7"/>
  <c r="P15" i="7"/>
  <c r="Q15" i="7"/>
  <c r="P17" i="7"/>
  <c r="Q17" i="7"/>
  <c r="P19" i="7"/>
  <c r="Q19" i="7"/>
  <c r="L69" i="7"/>
  <c r="M69" i="7" s="1"/>
  <c r="N69" i="7" s="1"/>
  <c r="L66" i="7"/>
  <c r="M66" i="7" s="1"/>
  <c r="N66" i="7" s="1"/>
  <c r="L65" i="7"/>
  <c r="M65" i="7" s="1"/>
  <c r="N65" i="7" s="1"/>
  <c r="L43" i="7"/>
  <c r="M43" i="7" s="1"/>
  <c r="N43" i="7" s="1"/>
  <c r="L45" i="7"/>
  <c r="M45" i="7" s="1"/>
  <c r="N45" i="7" s="1"/>
  <c r="L70" i="7"/>
  <c r="M70" i="7" s="1"/>
  <c r="N70" i="7" s="1"/>
  <c r="L68" i="7"/>
  <c r="M68" i="7" s="1"/>
  <c r="N68" i="7" s="1"/>
  <c r="L67" i="7"/>
  <c r="M67" i="7" s="1"/>
  <c r="N67" i="7" s="1"/>
  <c r="L42" i="7"/>
  <c r="L44" i="7"/>
  <c r="M44" i="7" s="1"/>
  <c r="N44" i="7" s="1"/>
  <c r="M42" i="7"/>
  <c r="N42" i="7" s="1"/>
  <c r="K72" i="7" l="1"/>
  <c r="J72" i="7"/>
  <c r="G72" i="7"/>
  <c r="K71" i="7"/>
  <c r="J71" i="7"/>
  <c r="G71" i="7"/>
  <c r="K49" i="7"/>
  <c r="J49" i="7"/>
  <c r="G49" i="7"/>
  <c r="K48" i="7"/>
  <c r="J48" i="7"/>
  <c r="G48" i="7"/>
  <c r="K55" i="7"/>
  <c r="J55" i="7"/>
  <c r="G55" i="7"/>
  <c r="K53" i="7"/>
  <c r="J53" i="7"/>
  <c r="G53" i="7"/>
  <c r="K52" i="7"/>
  <c r="J52" i="7"/>
  <c r="G52" i="7"/>
  <c r="K51" i="7"/>
  <c r="J51" i="7"/>
  <c r="G51" i="7"/>
  <c r="K50" i="7"/>
  <c r="J50" i="7"/>
  <c r="G50" i="7"/>
  <c r="K47" i="7"/>
  <c r="J47" i="7"/>
  <c r="G47" i="7"/>
  <c r="K46" i="7"/>
  <c r="J46" i="7"/>
  <c r="G46" i="7"/>
  <c r="K32" i="7"/>
  <c r="J32" i="7"/>
  <c r="G32" i="7"/>
  <c r="K27" i="7"/>
  <c r="J27" i="7"/>
  <c r="G27" i="7"/>
  <c r="K26" i="7"/>
  <c r="J26" i="7"/>
  <c r="G26" i="7"/>
  <c r="L34" i="7" s="1"/>
  <c r="K22" i="7"/>
  <c r="J22" i="7"/>
  <c r="G22" i="7"/>
  <c r="K21" i="7"/>
  <c r="J21" i="7"/>
  <c r="G21" i="7"/>
  <c r="K20" i="7"/>
  <c r="J20" i="7"/>
  <c r="G20" i="7"/>
  <c r="K19" i="7"/>
  <c r="J19" i="7"/>
  <c r="G19" i="7"/>
  <c r="K18" i="7"/>
  <c r="J18" i="7"/>
  <c r="G18" i="7"/>
  <c r="K7" i="7"/>
  <c r="J7" i="7"/>
  <c r="G7" i="7"/>
  <c r="K44" i="4"/>
  <c r="J44" i="4"/>
  <c r="G44" i="4"/>
  <c r="L80" i="7" l="1"/>
  <c r="M80" i="7" s="1"/>
  <c r="N80" i="7" s="1"/>
  <c r="O90" i="7"/>
  <c r="P90" i="7" s="1"/>
  <c r="Q90" i="7"/>
  <c r="O89" i="7"/>
  <c r="P89" i="7" s="1"/>
  <c r="L76" i="7"/>
  <c r="O88" i="7"/>
  <c r="P88" i="7" s="1"/>
  <c r="L79" i="7"/>
  <c r="O82" i="7"/>
  <c r="Q82" i="7" s="1"/>
  <c r="O84" i="7"/>
  <c r="Q84" i="7" s="1"/>
  <c r="O86" i="7"/>
  <c r="Q86" i="7" s="1"/>
  <c r="P86" i="7"/>
  <c r="L78" i="7"/>
  <c r="O83" i="7"/>
  <c r="P83" i="7" s="1"/>
  <c r="O85" i="7"/>
  <c r="Q85" i="7" s="1"/>
  <c r="O87" i="7"/>
  <c r="P87" i="7" s="1"/>
  <c r="O91" i="7"/>
  <c r="P91" i="7" s="1"/>
  <c r="L81" i="7"/>
  <c r="Q91" i="7"/>
  <c r="M81" i="7"/>
  <c r="N81" i="7" s="1"/>
  <c r="O80" i="7"/>
  <c r="O81" i="7"/>
  <c r="O72" i="7"/>
  <c r="Q72" i="7" s="1"/>
  <c r="M79" i="7"/>
  <c r="N79" i="7" s="1"/>
  <c r="M78" i="7"/>
  <c r="N78" i="7" s="1"/>
  <c r="O78" i="7"/>
  <c r="O79" i="7"/>
  <c r="L77" i="7"/>
  <c r="M77" i="7" s="1"/>
  <c r="N77" i="7" s="1"/>
  <c r="O77" i="7"/>
  <c r="L74" i="7"/>
  <c r="M74" i="7" s="1"/>
  <c r="N74" i="7" s="1"/>
  <c r="O76" i="7"/>
  <c r="L73" i="7"/>
  <c r="M73" i="7" s="1"/>
  <c r="N73" i="7" s="1"/>
  <c r="M76" i="7"/>
  <c r="N76" i="7" s="1"/>
  <c r="O75" i="7"/>
  <c r="L75" i="7"/>
  <c r="M75" i="7" s="1"/>
  <c r="N75" i="7" s="1"/>
  <c r="O74" i="7"/>
  <c r="O73" i="7"/>
  <c r="O51" i="7"/>
  <c r="O47" i="7"/>
  <c r="Q47" i="7" s="1"/>
  <c r="O48" i="7"/>
  <c r="Q48" i="7" s="1"/>
  <c r="P47" i="7"/>
  <c r="O49" i="7"/>
  <c r="O50" i="7"/>
  <c r="L56" i="7"/>
  <c r="O66" i="7"/>
  <c r="Q66" i="7" s="1"/>
  <c r="M56" i="7"/>
  <c r="N56" i="7" s="1"/>
  <c r="L60" i="7"/>
  <c r="O70" i="7"/>
  <c r="Q70" i="7" s="1"/>
  <c r="M60" i="7"/>
  <c r="N60" i="7" s="1"/>
  <c r="P72" i="7"/>
  <c r="L57" i="7"/>
  <c r="M57" i="7" s="1"/>
  <c r="N57" i="7" s="1"/>
  <c r="O67" i="7"/>
  <c r="O39" i="7"/>
  <c r="Q39" i="7" s="1"/>
  <c r="O41" i="7"/>
  <c r="O46" i="7"/>
  <c r="Q46" i="7" s="1"/>
  <c r="O65" i="7"/>
  <c r="O64" i="7"/>
  <c r="Q64" i="7" s="1"/>
  <c r="O60" i="7"/>
  <c r="Q60" i="7" s="1"/>
  <c r="O61" i="7"/>
  <c r="O56" i="7"/>
  <c r="Q56" i="7" s="1"/>
  <c r="O57" i="7"/>
  <c r="O52" i="7"/>
  <c r="P64" i="7"/>
  <c r="O62" i="7"/>
  <c r="O58" i="7"/>
  <c r="O53" i="7"/>
  <c r="O55" i="7"/>
  <c r="O63" i="7"/>
  <c r="O59" i="7"/>
  <c r="O54" i="7"/>
  <c r="O69" i="7"/>
  <c r="O71" i="7"/>
  <c r="O68" i="7"/>
  <c r="Q68" i="7" s="1"/>
  <c r="L27" i="7"/>
  <c r="M27" i="7" s="1"/>
  <c r="N27" i="7" s="1"/>
  <c r="O38" i="7"/>
  <c r="L29" i="7"/>
  <c r="M29" i="7" s="1"/>
  <c r="N29" i="7" s="1"/>
  <c r="O40" i="7"/>
  <c r="O45" i="7"/>
  <c r="O42" i="7"/>
  <c r="O43" i="7"/>
  <c r="O44" i="7"/>
  <c r="O37" i="7"/>
  <c r="O35" i="7"/>
  <c r="O33" i="7"/>
  <c r="O31" i="7"/>
  <c r="O29" i="7"/>
  <c r="O27" i="7"/>
  <c r="O25" i="7"/>
  <c r="O23" i="7"/>
  <c r="O21" i="7"/>
  <c r="O36" i="7"/>
  <c r="O34" i="7"/>
  <c r="O32" i="7"/>
  <c r="O30" i="7"/>
  <c r="O28" i="7"/>
  <c r="O26" i="7"/>
  <c r="O24" i="7"/>
  <c r="O22" i="7"/>
  <c r="O20" i="7"/>
  <c r="L72" i="7"/>
  <c r="M72" i="7" s="1"/>
  <c r="N72" i="7" s="1"/>
  <c r="L71" i="7"/>
  <c r="M71" i="7" s="1"/>
  <c r="N71" i="7" s="1"/>
  <c r="L16" i="7"/>
  <c r="M16" i="7" s="1"/>
  <c r="N16" i="7" s="1"/>
  <c r="L13" i="7"/>
  <c r="M13" i="7" s="1"/>
  <c r="N13" i="7" s="1"/>
  <c r="L11" i="7"/>
  <c r="M11" i="7" s="1"/>
  <c r="N11" i="7" s="1"/>
  <c r="L12" i="7"/>
  <c r="M12" i="7" s="1"/>
  <c r="N12" i="7" s="1"/>
  <c r="L15" i="7"/>
  <c r="M15" i="7" s="1"/>
  <c r="N15" i="7" s="1"/>
  <c r="L14" i="7"/>
  <c r="M14" i="7" s="1"/>
  <c r="N14" i="7" s="1"/>
  <c r="L10" i="7"/>
  <c r="M10" i="7" s="1"/>
  <c r="N10" i="7" s="1"/>
  <c r="L35" i="7"/>
  <c r="M35" i="7" s="1"/>
  <c r="N35" i="7" s="1"/>
  <c r="M34" i="7"/>
  <c r="N34" i="7" s="1"/>
  <c r="L33" i="7"/>
  <c r="M33" i="7" s="1"/>
  <c r="N33" i="7" s="1"/>
  <c r="L31" i="7"/>
  <c r="M31" i="7" s="1"/>
  <c r="N31" i="7" s="1"/>
  <c r="L32" i="7"/>
  <c r="M32" i="7" s="1"/>
  <c r="N32" i="7" s="1"/>
  <c r="L41" i="7"/>
  <c r="M41" i="7" s="1"/>
  <c r="N41" i="7" s="1"/>
  <c r="L39" i="7"/>
  <c r="M39" i="7" s="1"/>
  <c r="N39" i="7" s="1"/>
  <c r="L40" i="7"/>
  <c r="M40" i="7" s="1"/>
  <c r="N40" i="7" s="1"/>
  <c r="L37" i="7"/>
  <c r="M37" i="7" s="1"/>
  <c r="N37" i="7" s="1"/>
  <c r="L38" i="7"/>
  <c r="M38" i="7" s="1"/>
  <c r="N38" i="7" s="1"/>
  <c r="L62" i="7"/>
  <c r="M62" i="7" s="1"/>
  <c r="N62" i="7" s="1"/>
  <c r="L26" i="7"/>
  <c r="M26" i="7" s="1"/>
  <c r="N26" i="7" s="1"/>
  <c r="L20" i="7"/>
  <c r="M20" i="7" s="1"/>
  <c r="N20" i="7" s="1"/>
  <c r="L25" i="7"/>
  <c r="M25" i="7" s="1"/>
  <c r="N25" i="7" s="1"/>
  <c r="L21" i="7"/>
  <c r="M21" i="7" s="1"/>
  <c r="N21" i="7" s="1"/>
  <c r="L22" i="7"/>
  <c r="M22" i="7" s="1"/>
  <c r="N22" i="7" s="1"/>
  <c r="L18" i="7"/>
  <c r="M18" i="7" s="1"/>
  <c r="N18" i="7" s="1"/>
  <c r="L23" i="7"/>
  <c r="M23" i="7" s="1"/>
  <c r="N23" i="7" s="1"/>
  <c r="L19" i="7"/>
  <c r="M19" i="7" s="1"/>
  <c r="N19" i="7" s="1"/>
  <c r="L24" i="7"/>
  <c r="M24" i="7" s="1"/>
  <c r="N24" i="7" s="1"/>
  <c r="L28" i="7"/>
  <c r="M28" i="7" s="1"/>
  <c r="N28" i="7" s="1"/>
  <c r="L30" i="7"/>
  <c r="M30" i="7" s="1"/>
  <c r="N30" i="7" s="1"/>
  <c r="L36" i="7"/>
  <c r="M36" i="7" s="1"/>
  <c r="N36" i="7" s="1"/>
  <c r="L55" i="7"/>
  <c r="M55" i="7" s="1"/>
  <c r="N55" i="7" s="1"/>
  <c r="L53" i="7"/>
  <c r="M53" i="7" s="1"/>
  <c r="N53" i="7" s="1"/>
  <c r="L46" i="7"/>
  <c r="M46" i="7" s="1"/>
  <c r="N46" i="7" s="1"/>
  <c r="L52" i="7"/>
  <c r="M52" i="7" s="1"/>
  <c r="N52" i="7" s="1"/>
  <c r="L47" i="7"/>
  <c r="M47" i="7" s="1"/>
  <c r="N47" i="7" s="1"/>
  <c r="L54" i="7"/>
  <c r="M54" i="7" s="1"/>
  <c r="N54" i="7" s="1"/>
  <c r="L51" i="7"/>
  <c r="M51" i="7" s="1"/>
  <c r="N51" i="7" s="1"/>
  <c r="L49" i="7"/>
  <c r="M49" i="7" s="1"/>
  <c r="N49" i="7" s="1"/>
  <c r="L48" i="7"/>
  <c r="M48" i="7" s="1"/>
  <c r="N48" i="7" s="1"/>
  <c r="L50" i="7"/>
  <c r="M50" i="7" s="1"/>
  <c r="N50" i="7" s="1"/>
  <c r="L59" i="7"/>
  <c r="M59" i="7" s="1"/>
  <c r="N59" i="7" s="1"/>
  <c r="L61" i="7"/>
  <c r="M61" i="7" s="1"/>
  <c r="N61" i="7" s="1"/>
  <c r="L64" i="7"/>
  <c r="M64" i="7" s="1"/>
  <c r="N64" i="7" s="1"/>
  <c r="L63" i="7"/>
  <c r="M63" i="7" s="1"/>
  <c r="N63" i="7" s="1"/>
  <c r="L58" i="7"/>
  <c r="M58" i="7" s="1"/>
  <c r="N58" i="7" s="1"/>
  <c r="A4" i="7"/>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K43" i="4"/>
  <c r="J43" i="4"/>
  <c r="G43" i="4"/>
  <c r="K42" i="4"/>
  <c r="J42" i="4"/>
  <c r="G42" i="4"/>
  <c r="Q88" i="7" l="1"/>
  <c r="Q87" i="7"/>
  <c r="Q83" i="7"/>
  <c r="P84" i="7"/>
  <c r="Q89" i="7"/>
  <c r="P85" i="7"/>
  <c r="P82" i="7"/>
  <c r="Q80" i="7"/>
  <c r="P80" i="7"/>
  <c r="Q81" i="7"/>
  <c r="P81" i="7"/>
  <c r="P68" i="7"/>
  <c r="P78" i="7"/>
  <c r="Q78" i="7"/>
  <c r="P77" i="7"/>
  <c r="Q77" i="7"/>
  <c r="P79" i="7"/>
  <c r="Q79" i="7"/>
  <c r="P73" i="7"/>
  <c r="Q73" i="7"/>
  <c r="P76" i="7"/>
  <c r="Q76" i="7"/>
  <c r="P39" i="7"/>
  <c r="P74" i="7"/>
  <c r="Q74" i="7"/>
  <c r="P75" i="7"/>
  <c r="Q75" i="7"/>
  <c r="P20" i="7"/>
  <c r="Q20" i="7"/>
  <c r="P24" i="7"/>
  <c r="Q24" i="7"/>
  <c r="P28" i="7"/>
  <c r="Q28" i="7"/>
  <c r="P32" i="7"/>
  <c r="Q32" i="7"/>
  <c r="P36" i="7"/>
  <c r="Q36" i="7"/>
  <c r="P23" i="7"/>
  <c r="Q23" i="7"/>
  <c r="P27" i="7"/>
  <c r="Q27" i="7"/>
  <c r="P31" i="7"/>
  <c r="Q31" i="7"/>
  <c r="P35" i="7"/>
  <c r="Q35" i="7"/>
  <c r="P44" i="7"/>
  <c r="Q44" i="7"/>
  <c r="P42" i="7"/>
  <c r="Q42" i="7"/>
  <c r="P40" i="7"/>
  <c r="Q40" i="7"/>
  <c r="P38" i="7"/>
  <c r="Q38" i="7"/>
  <c r="P71" i="7"/>
  <c r="Q71" i="7"/>
  <c r="P54" i="7"/>
  <c r="Q54" i="7"/>
  <c r="P59" i="7"/>
  <c r="Q59" i="7"/>
  <c r="P55" i="7"/>
  <c r="Q55" i="7"/>
  <c r="P58" i="7"/>
  <c r="Q58" i="7"/>
  <c r="P62" i="7"/>
  <c r="Q62" i="7"/>
  <c r="P52" i="7"/>
  <c r="Q52" i="7"/>
  <c r="P65" i="7"/>
  <c r="Q65" i="7"/>
  <c r="P67" i="7"/>
  <c r="Q67" i="7"/>
  <c r="P50" i="7"/>
  <c r="Q50" i="7"/>
  <c r="P49" i="7"/>
  <c r="Q49" i="7"/>
  <c r="P51" i="7"/>
  <c r="Q51" i="7"/>
  <c r="P22" i="7"/>
  <c r="Q22" i="7"/>
  <c r="P26" i="7"/>
  <c r="Q26" i="7"/>
  <c r="P30" i="7"/>
  <c r="Q30" i="7"/>
  <c r="P34" i="7"/>
  <c r="Q34" i="7"/>
  <c r="P21" i="7"/>
  <c r="Q21" i="7"/>
  <c r="P25" i="7"/>
  <c r="Q25" i="7"/>
  <c r="P29" i="7"/>
  <c r="Q29" i="7"/>
  <c r="P33" i="7"/>
  <c r="Q33" i="7"/>
  <c r="P37" i="7"/>
  <c r="Q37" i="7"/>
  <c r="P43" i="7"/>
  <c r="Q43" i="7"/>
  <c r="P45" i="7"/>
  <c r="Q45" i="7"/>
  <c r="P69" i="7"/>
  <c r="Q69" i="7"/>
  <c r="P56" i="7"/>
  <c r="P63" i="7"/>
  <c r="Q63" i="7"/>
  <c r="P53" i="7"/>
  <c r="Q53" i="7"/>
  <c r="P60" i="7"/>
  <c r="P57" i="7"/>
  <c r="Q57" i="7"/>
  <c r="P61" i="7"/>
  <c r="Q61" i="7"/>
  <c r="P46" i="7"/>
  <c r="P41" i="7"/>
  <c r="Q41" i="7"/>
  <c r="P70" i="7"/>
  <c r="P66" i="7"/>
  <c r="P48" i="7"/>
  <c r="K40" i="4" l="1"/>
  <c r="J40" i="4"/>
  <c r="G40" i="4"/>
  <c r="K41" i="4" l="1"/>
  <c r="J41" i="4"/>
  <c r="G41" i="4"/>
  <c r="K39" i="4" l="1"/>
  <c r="J39" i="4"/>
  <c r="G39" i="4"/>
  <c r="K38" i="4" l="1"/>
  <c r="J38" i="4"/>
  <c r="G38" i="4"/>
  <c r="L47" i="4" s="1"/>
  <c r="K37" i="4"/>
  <c r="J37" i="4"/>
  <c r="G37" i="4"/>
  <c r="L46" i="4" s="1"/>
  <c r="K36" i="4"/>
  <c r="J36" i="4"/>
  <c r="G36" i="4"/>
  <c r="K35" i="4"/>
  <c r="J35" i="4"/>
  <c r="G35" i="4"/>
  <c r="L45" i="4" l="1"/>
  <c r="L44" i="4"/>
  <c r="K34" i="4" l="1"/>
  <c r="J34" i="4"/>
  <c r="G34" i="4"/>
  <c r="L43" i="4" s="1"/>
  <c r="K33" i="4" l="1"/>
  <c r="J33" i="4"/>
  <c r="G33" i="4"/>
  <c r="L42" i="4" s="1"/>
  <c r="K32" i="4"/>
  <c r="J32" i="4"/>
  <c r="G32" i="4"/>
  <c r="K31" i="4"/>
  <c r="J31" i="4"/>
  <c r="G31" i="4"/>
  <c r="K30" i="4"/>
  <c r="J30" i="4"/>
  <c r="G30" i="4"/>
  <c r="L39" i="4" l="1"/>
  <c r="L41" i="4"/>
  <c r="L40" i="4"/>
  <c r="K29" i="4"/>
  <c r="J29" i="4"/>
  <c r="G29" i="4"/>
  <c r="K28" i="4"/>
  <c r="J28" i="4"/>
  <c r="G28" i="4"/>
  <c r="M47" i="4" s="1"/>
  <c r="L37" i="4" l="1"/>
  <c r="L38" i="4"/>
  <c r="K27" i="4" l="1"/>
  <c r="J27" i="4"/>
  <c r="G27" i="4"/>
  <c r="M46" i="4" s="1"/>
  <c r="L36" i="4" l="1"/>
  <c r="A4" i="4" l="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G17" i="4"/>
  <c r="J17" i="4"/>
  <c r="K17" i="4"/>
  <c r="G18" i="4"/>
  <c r="J18" i="4"/>
  <c r="K18" i="4"/>
  <c r="G19" i="4"/>
  <c r="J19" i="4"/>
  <c r="K19" i="4"/>
  <c r="G20" i="4"/>
  <c r="J20" i="4"/>
  <c r="K20" i="4"/>
  <c r="G21" i="4"/>
  <c r="J21" i="4"/>
  <c r="K21" i="4"/>
  <c r="G22" i="4"/>
  <c r="J22" i="4"/>
  <c r="K22" i="4"/>
  <c r="G23" i="4"/>
  <c r="J23" i="4"/>
  <c r="K23" i="4"/>
  <c r="G24" i="4"/>
  <c r="J24" i="4"/>
  <c r="K24" i="4"/>
  <c r="G25" i="4"/>
  <c r="J25" i="4"/>
  <c r="K25" i="4"/>
  <c r="G26" i="4"/>
  <c r="M45" i="4" s="1"/>
  <c r="J26" i="4"/>
  <c r="K26" i="4"/>
  <c r="N47" i="4" l="1"/>
  <c r="R47" i="4" s="1"/>
  <c r="N46" i="4"/>
  <c r="R46" i="4" s="1"/>
  <c r="N45" i="4"/>
  <c r="R45" i="4" s="1"/>
  <c r="M39" i="4"/>
  <c r="M43" i="4"/>
  <c r="M41" i="4"/>
  <c r="M37" i="4"/>
  <c r="M44" i="4"/>
  <c r="M42" i="4"/>
  <c r="M40" i="4"/>
  <c r="M38" i="4"/>
  <c r="N44" i="4"/>
  <c r="R44" i="4" s="1"/>
  <c r="N43" i="4"/>
  <c r="R43" i="4" s="1"/>
  <c r="N42" i="4"/>
  <c r="R42" i="4" s="1"/>
  <c r="M36" i="4"/>
  <c r="L35" i="4"/>
  <c r="L33" i="4"/>
  <c r="L31" i="4"/>
  <c r="L29" i="4"/>
  <c r="L27" i="4"/>
  <c r="L34" i="4"/>
  <c r="L32" i="4"/>
  <c r="L30" i="4"/>
  <c r="L28" i="4"/>
  <c r="O37" i="4"/>
  <c r="O36" i="4"/>
  <c r="O35" i="4"/>
  <c r="O34" i="4"/>
  <c r="O31" i="4"/>
  <c r="O33" i="4"/>
  <c r="O32" i="4"/>
  <c r="O30" i="4"/>
  <c r="O29" i="4"/>
  <c r="O28" i="4"/>
  <c r="O27" i="4"/>
  <c r="O26" i="4"/>
  <c r="N41" i="4"/>
  <c r="R41" i="4" s="1"/>
  <c r="N40" i="4"/>
  <c r="R40" i="4" s="1"/>
  <c r="N39" i="4"/>
  <c r="R39" i="4" s="1"/>
  <c r="N38" i="4"/>
  <c r="R38" i="4" s="1"/>
  <c r="N35" i="4"/>
  <c r="R35" i="4" s="1"/>
  <c r="N37" i="4"/>
  <c r="R37" i="4" s="1"/>
  <c r="N36" i="4"/>
  <c r="R36" i="4" s="1"/>
  <c r="N34" i="4"/>
  <c r="R34" i="4" s="1"/>
  <c r="N33" i="4"/>
  <c r="N32" i="4"/>
  <c r="N31" i="4"/>
  <c r="N30" i="4"/>
  <c r="N28" i="4"/>
  <c r="N29" i="4"/>
  <c r="N27" i="4"/>
  <c r="N26" i="4"/>
  <c r="L26" i="4"/>
</calcChain>
</file>

<file path=xl/comments1.xml><?xml version="1.0" encoding="utf-8"?>
<comments xmlns="http://schemas.openxmlformats.org/spreadsheetml/2006/main">
  <authors>
    <author>Shawn Molodow</author>
  </authors>
  <commentList>
    <comment ref="B42" authorId="0">
      <text>
        <r>
          <rPr>
            <b/>
            <sz val="9"/>
            <color indexed="81"/>
            <rFont val="Tahoma"/>
            <family val="2"/>
          </rPr>
          <t>Shawn Molodow:</t>
        </r>
        <r>
          <rPr>
            <sz val="9"/>
            <color indexed="81"/>
            <rFont val="Tahoma"/>
            <family val="2"/>
          </rPr>
          <t xml:space="preserve">
cut HP to QP</t>
        </r>
      </text>
    </comment>
    <comment ref="D56" authorId="0">
      <text>
        <r>
          <rPr>
            <b/>
            <sz val="9"/>
            <color indexed="81"/>
            <rFont val="Tahoma"/>
            <family val="2"/>
          </rPr>
          <t>Shawn Molodow:</t>
        </r>
        <r>
          <rPr>
            <sz val="9"/>
            <color indexed="81"/>
            <rFont val="Tahoma"/>
            <family val="2"/>
          </rPr>
          <t xml:space="preserve">
margin call @ 3000 5.33, 1000 left</t>
        </r>
      </text>
    </comment>
  </commentList>
</comments>
</file>

<file path=xl/comments2.xml><?xml version="1.0" encoding="utf-8"?>
<comments xmlns="http://schemas.openxmlformats.org/spreadsheetml/2006/main">
  <authors>
    <author>Shawn Molodow</author>
  </authors>
  <commentList>
    <comment ref="D37" authorId="0">
      <text>
        <r>
          <rPr>
            <b/>
            <sz val="9"/>
            <color indexed="81"/>
            <rFont val="Tahoma"/>
            <family val="2"/>
          </rPr>
          <t>Shawn Molodow:</t>
        </r>
        <r>
          <rPr>
            <sz val="9"/>
            <color indexed="81"/>
            <rFont val="Tahoma"/>
            <family val="2"/>
          </rPr>
          <t xml:space="preserve">
margin call @ 3000 5.33, 1000 left</t>
        </r>
      </text>
    </comment>
  </commentList>
</comments>
</file>

<file path=xl/comments3.xml><?xml version="1.0" encoding="utf-8"?>
<comments xmlns="http://schemas.openxmlformats.org/spreadsheetml/2006/main">
  <authors>
    <author>Shawn Molodow</author>
  </authors>
  <commentList>
    <comment ref="L19" authorId="0">
      <text>
        <r>
          <rPr>
            <b/>
            <sz val="9"/>
            <color indexed="81"/>
            <rFont val="Tahoma"/>
            <family val="2"/>
          </rPr>
          <t>Shawn Molodow:</t>
        </r>
        <r>
          <rPr>
            <sz val="9"/>
            <color indexed="81"/>
            <rFont val="Tahoma"/>
            <family val="2"/>
          </rPr>
          <t xml:space="preserve">
Long TZA</t>
        </r>
      </text>
    </comment>
    <comment ref="T24" authorId="0">
      <text>
        <r>
          <rPr>
            <b/>
            <sz val="9"/>
            <color indexed="81"/>
            <rFont val="Tahoma"/>
            <family val="2"/>
          </rPr>
          <t>Shawn Molodow:</t>
        </r>
        <r>
          <rPr>
            <sz val="9"/>
            <color indexed="81"/>
            <rFont val="Tahoma"/>
            <family val="2"/>
          </rPr>
          <t xml:space="preserve">
Long RWM</t>
        </r>
      </text>
    </comment>
    <comment ref="AJ24" authorId="0">
      <text>
        <r>
          <rPr>
            <b/>
            <sz val="9"/>
            <color indexed="81"/>
            <rFont val="Tahoma"/>
            <family val="2"/>
          </rPr>
          <t>Shawn Molodow:</t>
        </r>
        <r>
          <rPr>
            <sz val="9"/>
            <color indexed="81"/>
            <rFont val="Tahoma"/>
            <family val="2"/>
          </rPr>
          <t xml:space="preserve">
Long RWM</t>
        </r>
      </text>
    </comment>
    <comment ref="AR24" authorId="0">
      <text>
        <r>
          <rPr>
            <b/>
            <sz val="9"/>
            <color indexed="81"/>
            <rFont val="Tahoma"/>
            <family val="2"/>
          </rPr>
          <t>Shawn Molodow:</t>
        </r>
        <r>
          <rPr>
            <sz val="9"/>
            <color indexed="81"/>
            <rFont val="Tahoma"/>
            <family val="2"/>
          </rPr>
          <t xml:space="preserve">
Long RWM</t>
        </r>
      </text>
    </comment>
    <comment ref="AB29" authorId="0">
      <text>
        <r>
          <rPr>
            <b/>
            <sz val="9"/>
            <color indexed="81"/>
            <rFont val="Tahoma"/>
            <family val="2"/>
          </rPr>
          <t>Shawn Molodow:</t>
        </r>
        <r>
          <rPr>
            <sz val="9"/>
            <color indexed="81"/>
            <rFont val="Tahoma"/>
            <family val="2"/>
          </rPr>
          <t xml:space="preserve">
Long RWM</t>
        </r>
      </text>
    </comment>
    <comment ref="Q40" authorId="0">
      <text>
        <r>
          <rPr>
            <b/>
            <sz val="9"/>
            <color indexed="81"/>
            <rFont val="Tahoma"/>
            <family val="2"/>
          </rPr>
          <t>Shawn Molodow:</t>
        </r>
        <r>
          <rPr>
            <sz val="9"/>
            <color indexed="81"/>
            <rFont val="Tahoma"/>
            <family val="2"/>
          </rPr>
          <t xml:space="preserve">
sold 200 @ avg 78.04
</t>
        </r>
      </text>
    </comment>
    <comment ref="N44" authorId="0">
      <text>
        <r>
          <rPr>
            <b/>
            <sz val="9"/>
            <color indexed="81"/>
            <rFont val="Tahoma"/>
            <family val="2"/>
          </rPr>
          <t>Shawn Molodow:</t>
        </r>
        <r>
          <rPr>
            <sz val="9"/>
            <color indexed="81"/>
            <rFont val="Tahoma"/>
            <family val="2"/>
          </rPr>
          <t xml:space="preserve">
Had share count to 1701 intra-day; just % change calc </t>
        </r>
      </text>
    </comment>
    <comment ref="Q44" authorId="0">
      <text>
        <r>
          <rPr>
            <b/>
            <sz val="9"/>
            <color indexed="81"/>
            <rFont val="Tahoma"/>
            <family val="2"/>
          </rPr>
          <t>Shawn Molodow:</t>
        </r>
        <r>
          <rPr>
            <sz val="9"/>
            <color indexed="81"/>
            <rFont val="Tahoma"/>
            <family val="2"/>
          </rPr>
          <t xml:space="preserve">
Bot +1524 @ 78.77
Sld 1701 @ 78.72
</t>
        </r>
      </text>
    </comment>
    <comment ref="S44" authorId="0">
      <text>
        <r>
          <rPr>
            <b/>
            <sz val="9"/>
            <color indexed="81"/>
            <rFont val="Tahoma"/>
            <family val="2"/>
          </rPr>
          <t>Shawn Molodow:</t>
        </r>
        <r>
          <rPr>
            <sz val="9"/>
            <color indexed="81"/>
            <rFont val="Tahoma"/>
            <family val="2"/>
          </rPr>
          <t xml:space="preserve">
directly from IB - trades from Jun 9 to Jun 16
</t>
        </r>
      </text>
    </comment>
    <comment ref="AB46" authorId="0">
      <text>
        <r>
          <rPr>
            <b/>
            <sz val="9"/>
            <color indexed="81"/>
            <rFont val="Tahoma"/>
            <family val="2"/>
          </rPr>
          <t>Shawn Molodow:</t>
        </r>
        <r>
          <rPr>
            <sz val="9"/>
            <color indexed="81"/>
            <rFont val="Tahoma"/>
            <family val="2"/>
          </rPr>
          <t xml:space="preserve">
IWM Robot had been on STRONG BUY since 6/10 (10 calendar days ago); POMO was ending on Jun 30, and marketing was struggling to get footing, Pascal had stats that showed the same.
Brian Shannon's technique of 30-min chart, flattening out of 5 dma, then upslope, and then getting IWM above and holding above 5 dmas with higher highs and higher lows.
Trade execution was looking for *the MM turn* on 
* Daily TF: turn occurs above 79.68
* 30-min TF: turn occurs above 79.13 (this was in the morning, later this was tested @ 1 pm and quickly failed)
* 5-min TF: turn occured above 78.76 (I got fooled/confused on the pivot vs. turn breakout), so I backed off my 382 sh BOT @ 78.62 (9:49 AM)  and SLD @ 78.28 (10:15) when I realizsed that I had not given enough time for the pivot to set on the 5-min TF (I guess best to wait for +3 bars to down side) and price was going down, I realized I was not following plan, so I got out - cost me $130. The pivot was now set @ 78.76; when it cleared this later on at 11:35 AM, I took 200 shares at 78.82 (had a bad fill b/c this was a buy stop @ 78.79 (3 cents above pivot) with no daily or other LT TF pivots discouraging me from entering.
Set a series of Buy Stops:
1. 30-min turn @ 79.13 (buy stop 200 shares @ 79.16, filled at 79.15)
2. Just above Q31 @ 79.32 (buy stop 200 shares @ 79.35, not filled on this day)
3. 1d turn @ 79.68 (buy stop 300 shares @ 79.71, not filled on this day)
Used a combination of:
* BS's 30-min chart techniques &amp; VWAP learnings
* MM's concept of a turn on 5-min TF, 30-min TF, and 1D TF (used this for entry points, even if Billy's Multi-TF was not ideal, did respect near by pivots and pivot confluences)
* Used Billy's concept of Multi-TF pivot levels (but, not only these entries) &amp; used Billy's stops for all entries (so long as risk was not too great, &lt; a few %)
* Outside of the IWM Robot's 20D MF, I did not make use of volume</t>
        </r>
      </text>
    </comment>
    <comment ref="AJ46" authorId="0">
      <text>
        <r>
          <rPr>
            <b/>
            <sz val="9"/>
            <color indexed="81"/>
            <rFont val="Tahoma"/>
            <family val="2"/>
          </rPr>
          <t>Shawn Molodow:</t>
        </r>
        <r>
          <rPr>
            <sz val="9"/>
            <color indexed="81"/>
            <rFont val="Tahoma"/>
            <family val="2"/>
          </rPr>
          <t xml:space="preserve">
IWM Robot had been on STRONG BUY since 6/10 (10 calendar days ago); POMO was ending on Jun 30, and marketing was struggling to get footing, Pascal had stats that showed that it can take several more days (even 2 weeks) in a non-POMO environement to get footing.
Brian Shannon's technique of 30-min chart, flattening out of 5 dma, then upslope, and then getting IWM above and holding above 5 dmas with higher highs and higher lows.
Holding 500 Shares, 200 BOT at each 5-min &amp; 30-min TF *turn*
Market was set to gap above my GTC Buy Stops @ 79.35 (above QS1), but I was not sure about it gapping above my 1D making the *turn* buy point, i.e. buy stop @ 79.71, nonetheless, I cancelled the GTC orders and waited to see the action on the OPEN, this is what MM would do, for sure. I was thinking above Brian Shannon's "Don't Chase the Gap, Wait For VWAP" - I also knew that today could be a FTD on IBD. 
IWM gapped up +0.80%, 79.58 - this was below my 79.71 Buy Point; so I watched IWM settle down to daily R1 and fall below daily VWAP in the first 8-min (waiting for VWAP), and then it took out daily VWAP and put on my QP ($30k, 376 Shares) position at the daily turn, @ 79.71 (filled at 79.70).  Risk was 3.43% for this position, so I am done and will not chase.
Used a combination of:
* BS's 30-min chart techniques &amp; VWAP trading and not chasing learnings
* MM's concept of a turn on 5-min TF, 30-min TF, and 1D TF (used this for entry points, even if Billy's Multi-TF was not ideal, did respect near by pivots and pivot confluences); also used MM's concept of managing low single digit loss.
* Used Billy's concept of Multi-TF pivot levels (but, not only these entries) &amp; used Billy's stops for all entries (so long as risk was not too great, &lt; a few %)
* Outside of the IWM Robot's 20D MF, I did not make use of volume
Now we use IWM Robot's method of staying in this trade as long as possible; i.e. trend change ideally (this will probably be 20D MF moving below the avg or 0.00 line, but first it has to get above one of these lines, if it can't we will be stopped out).</t>
        </r>
      </text>
    </comment>
    <comment ref="AR53" authorId="0">
      <text>
        <r>
          <rPr>
            <b/>
            <sz val="9"/>
            <color indexed="81"/>
            <rFont val="Tahoma"/>
            <family val="2"/>
          </rPr>
          <t>Shawn Molodow:</t>
        </r>
        <r>
          <rPr>
            <sz val="9"/>
            <color indexed="81"/>
            <rFont val="Tahoma"/>
            <family val="2"/>
          </rPr>
          <t xml:space="preserve">
This was a "switch" trade out of IWM and into TNA to free up capital for MM individual stocks</t>
        </r>
      </text>
    </comment>
    <comment ref="AU54" authorId="0">
      <text>
        <r>
          <rPr>
            <b/>
            <sz val="9"/>
            <color indexed="81"/>
            <rFont val="Tahoma"/>
            <family val="2"/>
          </rPr>
          <t>Shawn Molodow:</t>
        </r>
        <r>
          <rPr>
            <sz val="9"/>
            <color indexed="81"/>
            <rFont val="Tahoma"/>
            <family val="2"/>
          </rPr>
          <t xml:space="preserve">
Conditional stop on IWM based on robot signal</t>
        </r>
      </text>
    </comment>
    <comment ref="AU55" authorId="0">
      <text>
        <r>
          <rPr>
            <b/>
            <sz val="9"/>
            <color indexed="81"/>
            <rFont val="Tahoma"/>
            <family val="2"/>
          </rPr>
          <t>Shawn Molodow:</t>
        </r>
        <r>
          <rPr>
            <sz val="9"/>
            <color indexed="81"/>
            <rFont val="Tahoma"/>
            <family val="2"/>
          </rPr>
          <t xml:space="preserve">
Conditional stop on IWM based on robot signal</t>
        </r>
      </text>
    </comment>
    <comment ref="AU56" authorId="0">
      <text>
        <r>
          <rPr>
            <b/>
            <sz val="9"/>
            <color indexed="81"/>
            <rFont val="Tahoma"/>
            <family val="2"/>
          </rPr>
          <t>Shawn Molodow:</t>
        </r>
        <r>
          <rPr>
            <sz val="9"/>
            <color indexed="81"/>
            <rFont val="Tahoma"/>
            <family val="2"/>
          </rPr>
          <t xml:space="preserve">
Conditional stop on IWM based on robot signal</t>
        </r>
      </text>
    </comment>
    <comment ref="AU57" authorId="0">
      <text>
        <r>
          <rPr>
            <b/>
            <sz val="9"/>
            <color indexed="81"/>
            <rFont val="Tahoma"/>
            <family val="2"/>
          </rPr>
          <t>Shawn Molodow:</t>
        </r>
        <r>
          <rPr>
            <sz val="9"/>
            <color indexed="81"/>
            <rFont val="Tahoma"/>
            <family val="2"/>
          </rPr>
          <t xml:space="preserve">
Conditional stop on IWM based on robot signal</t>
        </r>
      </text>
    </comment>
    <comment ref="AU58" authorId="0">
      <text>
        <r>
          <rPr>
            <b/>
            <sz val="9"/>
            <color indexed="81"/>
            <rFont val="Tahoma"/>
            <family val="2"/>
          </rPr>
          <t>Shawn Molodow:</t>
        </r>
        <r>
          <rPr>
            <sz val="9"/>
            <color indexed="81"/>
            <rFont val="Tahoma"/>
            <family val="2"/>
          </rPr>
          <t xml:space="preserve">
Conditional stop on IWM based on robot signal</t>
        </r>
      </text>
    </comment>
    <comment ref="G60" authorId="0">
      <text>
        <r>
          <rPr>
            <b/>
            <sz val="9"/>
            <color indexed="81"/>
            <rFont val="Tahoma"/>
            <family val="2"/>
          </rPr>
          <t>Shawn Molodow:</t>
        </r>
        <r>
          <rPr>
            <sz val="9"/>
            <color indexed="81"/>
            <rFont val="Tahoma"/>
            <family val="2"/>
          </rPr>
          <t xml:space="preserve">
same day stop out on new entries</t>
        </r>
      </text>
    </comment>
    <comment ref="T68" authorId="0">
      <text>
        <r>
          <rPr>
            <b/>
            <sz val="9"/>
            <color indexed="81"/>
            <rFont val="Tahoma"/>
            <family val="2"/>
          </rPr>
          <t>Shawn Molodow:</t>
        </r>
        <r>
          <rPr>
            <sz val="9"/>
            <color indexed="81"/>
            <rFont val="Tahoma"/>
            <family val="2"/>
          </rPr>
          <t xml:space="preserve">
BOT on strength through 30 min turn and 50 dma; Mom's account, low drawdown</t>
        </r>
      </text>
    </comment>
    <comment ref="L92" authorId="0">
      <text>
        <r>
          <rPr>
            <b/>
            <sz val="9"/>
            <color indexed="81"/>
            <rFont val="Tahoma"/>
            <family val="2"/>
          </rPr>
          <t>Shawn Molodow:</t>
        </r>
        <r>
          <rPr>
            <sz val="9"/>
            <color indexed="81"/>
            <rFont val="Tahoma"/>
            <family val="2"/>
          </rPr>
          <t xml:space="preserve">
IWM traded down on the open to 67.92, so triggered the 67.97 entry; I was waiting to buy on a little strength, and gave up 0.6% for that - worth it
</t>
        </r>
      </text>
    </comment>
    <comment ref="I115" authorId="0">
      <text>
        <r>
          <rPr>
            <b/>
            <sz val="9"/>
            <color indexed="81"/>
            <rFont val="Tahoma"/>
            <family val="2"/>
          </rPr>
          <t>Shawn Molodow:</t>
        </r>
        <r>
          <rPr>
            <sz val="9"/>
            <color indexed="81"/>
            <rFont val="Tahoma"/>
            <family val="2"/>
          </rPr>
          <t xml:space="preserve">
as volatility comes down, then stop gets tighter 
ATR(1)=2.2
EMA(2)=2.33 (note -1.3% lower than previous day)
dav before:
ATR(1)=1.43
EMA(20)=2.36
</t>
        </r>
      </text>
    </comment>
    <comment ref="I116" authorId="0">
      <text>
        <r>
          <rPr>
            <b/>
            <sz val="9"/>
            <color indexed="81"/>
            <rFont val="Tahoma"/>
            <family val="2"/>
          </rPr>
          <t>Shawn Molodow:</t>
        </r>
        <r>
          <rPr>
            <sz val="9"/>
            <color indexed="81"/>
            <rFont val="Tahoma"/>
            <family val="2"/>
          </rPr>
          <t xml:space="preserve">
as volatility comes down, then stop gets tighter 
ATR(1)=3.02
EMA(2)=2.40
</t>
        </r>
      </text>
    </comment>
    <comment ref="I117" authorId="0">
      <text>
        <r>
          <rPr>
            <b/>
            <sz val="9"/>
            <color indexed="81"/>
            <rFont val="Tahoma"/>
            <family val="2"/>
          </rPr>
          <t>Shawn Molodow:</t>
        </r>
        <r>
          <rPr>
            <sz val="9"/>
            <color indexed="81"/>
            <rFont val="Tahoma"/>
            <family val="2"/>
          </rPr>
          <t xml:space="preserve">
as volatility comes down, then stop gets tighter 
ATR(1)=3.02
EMA(2)=2.40
</t>
        </r>
      </text>
    </comment>
    <comment ref="I118" authorId="0">
      <text>
        <r>
          <rPr>
            <b/>
            <sz val="9"/>
            <color indexed="81"/>
            <rFont val="Tahoma"/>
            <family val="2"/>
          </rPr>
          <t>Shawn Molodow:</t>
        </r>
        <r>
          <rPr>
            <sz val="9"/>
            <color indexed="81"/>
            <rFont val="Tahoma"/>
            <family val="2"/>
          </rPr>
          <t xml:space="preserve">
as EMA(20) volatility increase, I think this means above  the EMA(20), stops get looser
ATR(1)=2.65
EMA(20)=2.48
</t>
        </r>
      </text>
    </comment>
    <comment ref="I119" authorId="0">
      <text>
        <r>
          <rPr>
            <b/>
            <sz val="9"/>
            <color indexed="81"/>
            <rFont val="Tahoma"/>
            <family val="2"/>
          </rPr>
          <t>Shawn Molodow:</t>
        </r>
        <r>
          <rPr>
            <sz val="9"/>
            <color indexed="81"/>
            <rFont val="Tahoma"/>
            <family val="2"/>
          </rPr>
          <t xml:space="preserve">
as EMA(20) volatility decrease, I think this means ATR(1)  is below the EMA(20), stops get tighter 
ATR(1)=2.09
EMA(20)=2.44
</t>
        </r>
      </text>
    </comment>
    <comment ref="AB120" authorId="0">
      <text>
        <r>
          <rPr>
            <b/>
            <sz val="9"/>
            <color indexed="81"/>
            <rFont val="Tahoma"/>
            <charset val="1"/>
          </rPr>
          <t>Shawn Molodow:</t>
        </r>
        <r>
          <rPr>
            <sz val="9"/>
            <color indexed="81"/>
            <rFont val="Tahoma"/>
            <charset val="1"/>
          </rPr>
          <t xml:space="preserve">
272 @ 36.75 :: 12:48
281 @ 35.51 :: 15:58
283 @ 35.25 :: 15:59
right at YS1 (64.40)</t>
        </r>
      </text>
    </comment>
    <comment ref="AB121" authorId="0">
      <text>
        <r>
          <rPr>
            <b/>
            <sz val="9"/>
            <color indexed="81"/>
            <rFont val="Tahoma"/>
            <family val="2"/>
          </rPr>
          <t>Shawn Molodow:</t>
        </r>
        <r>
          <rPr>
            <sz val="9"/>
            <color indexed="81"/>
            <rFont val="Tahoma"/>
            <family val="2"/>
          </rPr>
          <t xml:space="preserve">
272 @ 36.75 :: 12:48
281 @ 35.51 :: 15:58
283 @ 35.25 :: 15:59
right at YS1 (64.40)</t>
        </r>
      </text>
    </comment>
  </commentList>
</comments>
</file>

<file path=xl/comments4.xml><?xml version="1.0" encoding="utf-8"?>
<comments xmlns="http://schemas.openxmlformats.org/spreadsheetml/2006/main">
  <authors>
    <author>Shawn Molodow</author>
  </authors>
  <commentList>
    <comment ref="O4" authorId="0">
      <text>
        <r>
          <rPr>
            <b/>
            <sz val="9"/>
            <color indexed="81"/>
            <rFont val="Tahoma"/>
            <family val="2"/>
          </rPr>
          <t>Shawn Molodow:</t>
        </r>
        <r>
          <rPr>
            <sz val="9"/>
            <color indexed="81"/>
            <rFont val="Tahoma"/>
            <family val="2"/>
          </rPr>
          <t xml:space="preserve">
Short Trade
</t>
        </r>
      </text>
    </comment>
    <comment ref="F49" authorId="0">
      <text>
        <r>
          <rPr>
            <b/>
            <sz val="9"/>
            <color indexed="81"/>
            <rFont val="Tahoma"/>
            <family val="2"/>
          </rPr>
          <t>Shawn Molodow:</t>
        </r>
        <r>
          <rPr>
            <sz val="9"/>
            <color indexed="81"/>
            <rFont val="Tahoma"/>
            <family val="2"/>
          </rPr>
          <t xml:space="preserve">
buy on open</t>
        </r>
      </text>
    </comment>
    <comment ref="L50" authorId="0">
      <text>
        <r>
          <rPr>
            <b/>
            <sz val="9"/>
            <color indexed="81"/>
            <rFont val="Tahoma"/>
            <family val="2"/>
          </rPr>
          <t>Shawn Molodow:</t>
        </r>
        <r>
          <rPr>
            <sz val="9"/>
            <color indexed="81"/>
            <rFont val="Tahoma"/>
            <family val="2"/>
          </rPr>
          <t xml:space="preserve">
entered a day later on a PB</t>
        </r>
      </text>
    </comment>
    <comment ref="H52" authorId="0">
      <text>
        <r>
          <rPr>
            <b/>
            <sz val="9"/>
            <color indexed="81"/>
            <rFont val="Tahoma"/>
            <family val="2"/>
          </rPr>
          <t>Shawn Molodow:</t>
        </r>
        <r>
          <rPr>
            <sz val="9"/>
            <color indexed="81"/>
            <rFont val="Tahoma"/>
            <family val="2"/>
          </rPr>
          <t xml:space="preserve">
raise stop, basic robot strategy is to raise stops based on volatility calc done nightly, and usually loosen stop after initial entry</t>
        </r>
      </text>
    </comment>
  </commentList>
</comments>
</file>

<file path=xl/comments5.xml><?xml version="1.0" encoding="utf-8"?>
<comments xmlns="http://schemas.openxmlformats.org/spreadsheetml/2006/main">
  <authors>
    <author>Shawn Molodow</author>
  </authors>
  <commentList>
    <comment ref="G2" authorId="0">
      <text>
        <r>
          <rPr>
            <b/>
            <sz val="9"/>
            <color indexed="81"/>
            <rFont val="Tahoma"/>
            <family val="2"/>
          </rPr>
          <t>Shawn Molodow:</t>
        </r>
        <r>
          <rPr>
            <sz val="9"/>
            <color indexed="81"/>
            <rFont val="Tahoma"/>
            <family val="2"/>
          </rPr>
          <t xml:space="preserve">
When stopped out, the trade date is the exit date and the exit price is the SL level.
When trade exited due to MF reasons, the trade date is the next day and the price such day's opening price.</t>
        </r>
      </text>
    </comment>
  </commentList>
</comments>
</file>

<file path=xl/sharedStrings.xml><?xml version="1.0" encoding="utf-8"?>
<sst xmlns="http://schemas.openxmlformats.org/spreadsheetml/2006/main" count="1091" uniqueCount="213">
  <si>
    <t>TSCO (QP, 400)</t>
  </si>
  <si>
    <t>SKH - QP</t>
  </si>
  <si>
    <t>WWWW (QP, 1500)</t>
  </si>
  <si>
    <t>MTZ (QP, 1000)</t>
  </si>
  <si>
    <t>CVI (QP, 650)</t>
  </si>
  <si>
    <t>ENSG-2 (QP, 650)</t>
  </si>
  <si>
    <t>ENSG (QP, 650)</t>
  </si>
  <si>
    <t>WTW-2 (QP, 300)</t>
  </si>
  <si>
    <t>WTW (QP, 300)</t>
  </si>
  <si>
    <t>WTW - HP</t>
  </si>
  <si>
    <t>Days</t>
  </si>
  <si>
    <t>Gain - $</t>
  </si>
  <si>
    <t>exit</t>
  </si>
  <si>
    <t>entry</t>
  </si>
  <si>
    <t>gain</t>
  </si>
  <si>
    <t>vol</t>
  </si>
  <si>
    <t>enter</t>
  </si>
  <si>
    <t>Shares</t>
  </si>
  <si>
    <t>Winning Trades</t>
  </si>
  <si>
    <t>RNOW - QP</t>
  </si>
  <si>
    <t>IO  -QP</t>
  </si>
  <si>
    <t>SIMG-QP</t>
  </si>
  <si>
    <t>WD - QP</t>
  </si>
  <si>
    <t>SRZ (4QP, 6030)</t>
  </si>
  <si>
    <t>LNN (QP, 300)</t>
  </si>
  <si>
    <t>PLCM (QP, 400)</t>
  </si>
  <si>
    <t>URI (QP, 550)</t>
  </si>
  <si>
    <t>URI -2 (QP, 600)</t>
  </si>
  <si>
    <t>WWWW (3QP,4500)</t>
  </si>
  <si>
    <t>AIRM (QP, 350)</t>
  </si>
  <si>
    <t>AZO (QP, 80)</t>
  </si>
  <si>
    <t>AZO (QP, 70)</t>
  </si>
  <si>
    <t>BWLD (HP, 550)</t>
  </si>
  <si>
    <t>Count</t>
  </si>
  <si>
    <t>SGI-2 - QP</t>
  </si>
  <si>
    <t>SGI - QP</t>
  </si>
  <si>
    <t>UDRL - QP</t>
  </si>
  <si>
    <t>Avg 
Days Held</t>
  </si>
  <si>
    <t>RCII (QP, 575)</t>
  </si>
  <si>
    <t>FMCN (QP, 800)</t>
  </si>
  <si>
    <t>NSIT - QP</t>
  </si>
  <si>
    <t>ASNA - QP</t>
  </si>
  <si>
    <t>HURC (QP, 1100)</t>
  </si>
  <si>
    <t>DATE</t>
  </si>
  <si>
    <t>Short</t>
  </si>
  <si>
    <t>Y</t>
  </si>
  <si>
    <t>CMN - QP</t>
  </si>
  <si>
    <t>CMN - QP #2</t>
  </si>
  <si>
    <t>ABX - QP</t>
  </si>
  <si>
    <t>UA - QP</t>
  </si>
  <si>
    <t>MSI - QP</t>
  </si>
  <si>
    <t>Long</t>
  </si>
  <si>
    <t>?</t>
  </si>
  <si>
    <t>Equity</t>
  </si>
  <si>
    <t>Exit</t>
  </si>
  <si>
    <t>Gain
Loss (%)</t>
  </si>
  <si>
    <t>Billy - switching to improved Robot on Apr 28, no trades on Apr 27</t>
  </si>
  <si>
    <t>GNRC - QP</t>
  </si>
  <si>
    <t>KEYN - QP</t>
  </si>
  <si>
    <t>ALU - QP</t>
  </si>
  <si>
    <t>KAI - QP</t>
  </si>
  <si>
    <t>ARII - QP</t>
  </si>
  <si>
    <t>BCG - QP</t>
  </si>
  <si>
    <t>Losing
Trades</t>
  </si>
  <si>
    <t>Avg Loss</t>
  </si>
  <si>
    <t>Billy took the trade this AM (not on last nighs bad tick), so I am going to follow</t>
  </si>
  <si>
    <t>HUN - QP</t>
  </si>
  <si>
    <t>HUN - 8P</t>
  </si>
  <si>
    <t>Win Rate</t>
  </si>
  <si>
    <t>ORCL - HP</t>
  </si>
  <si>
    <t>ALU- QP #2</t>
  </si>
  <si>
    <t>RLD - QP</t>
  </si>
  <si>
    <t>JCP - HP</t>
  </si>
  <si>
    <t>FL - QP</t>
  </si>
  <si>
    <t>Risk</t>
  </si>
  <si>
    <t>ORCL - QP</t>
  </si>
  <si>
    <t>WWWW - QP</t>
  </si>
  <si>
    <t>TTWO - QP</t>
  </si>
  <si>
    <t>TSLA - QP</t>
  </si>
  <si>
    <t>PLL - QP</t>
  </si>
  <si>
    <t>EXEL - QP</t>
  </si>
  <si>
    <t>RL - QP</t>
  </si>
  <si>
    <t>Last 10 (%)</t>
  </si>
  <si>
    <t>Last 20 (%)</t>
  </si>
  <si>
    <t>COO - QP</t>
  </si>
  <si>
    <t>New
Entry</t>
  </si>
  <si>
    <t>New
Stop</t>
  </si>
  <si>
    <t>Existing
Entry</t>
  </si>
  <si>
    <t>20 DMF</t>
  </si>
  <si>
    <t>NEU</t>
  </si>
  <si>
    <t>N</t>
  </si>
  <si>
    <t>IP - QP</t>
  </si>
  <si>
    <t>SHORT</t>
  </si>
  <si>
    <t>FEIC</t>
  </si>
  <si>
    <t>% winner
Last 10</t>
  </si>
  <si>
    <t>% winner
Last 20</t>
  </si>
  <si>
    <t>Avg Win
Rate L10</t>
  </si>
  <si>
    <t>Avg Win
L20</t>
  </si>
  <si>
    <t>Comments</t>
  </si>
  <si>
    <t>Stopped out of short trade</t>
  </si>
  <si>
    <t>ANF - QP</t>
  </si>
  <si>
    <t>MAY 5 EOD - SELL SIGNAL</t>
  </si>
  <si>
    <t>Avg Loss
Rate L10</t>
  </si>
  <si>
    <t>Avg Loss
L20</t>
  </si>
  <si>
    <t>Existing
Stop</t>
  </si>
  <si>
    <t>Existing
Risk</t>
  </si>
  <si>
    <t>New
Risk</t>
  </si>
  <si>
    <t>Amount</t>
  </si>
  <si>
    <t>Entry</t>
  </si>
  <si>
    <t>Gain %</t>
  </si>
  <si>
    <t>Position #1</t>
  </si>
  <si>
    <t>Position #2</t>
  </si>
  <si>
    <t>Position #3</t>
  </si>
  <si>
    <t>Roth</t>
  </si>
  <si>
    <t>BBBY - QP</t>
  </si>
  <si>
    <t>VMW - QP</t>
  </si>
  <si>
    <t>BREAK</t>
  </si>
  <si>
    <t>NO</t>
  </si>
  <si>
    <t>New Entry
Criteria 
Met??</t>
  </si>
  <si>
    <t>NTGR</t>
  </si>
  <si>
    <t>NA</t>
  </si>
  <si>
    <t>Close GDX short at EOD 6/8</t>
  </si>
  <si>
    <t>LONG</t>
  </si>
  <si>
    <t>Jumped the trade b/c Pascal did too - needs hold above 79.32 for a buy signl</t>
  </si>
  <si>
    <t>Very Strong</t>
  </si>
  <si>
    <t>Yes</t>
  </si>
  <si>
    <t>Close out position, OB/OS turned up; did not take 1-day short position - 0.02% loss</t>
  </si>
  <si>
    <t>FEIC - HP</t>
  </si>
  <si>
    <t>Jun 10, 2011 - took off 200 shares at 78.04 (-2.02%)</t>
  </si>
  <si>
    <t>Security</t>
  </si>
  <si>
    <t>Stop</t>
  </si>
  <si>
    <t>None</t>
  </si>
  <si>
    <t>No</t>
  </si>
  <si>
    <t>WEAK</t>
  </si>
  <si>
    <t>NORMAL</t>
  </si>
  <si>
    <t>Position #4</t>
  </si>
  <si>
    <t>INTX</t>
  </si>
  <si>
    <t>RRGB</t>
  </si>
  <si>
    <t>NTAP</t>
  </si>
  <si>
    <t>IRWD</t>
  </si>
  <si>
    <t>NTAP - QP</t>
  </si>
  <si>
    <t>CSII</t>
  </si>
  <si>
    <t>BBRG</t>
  </si>
  <si>
    <t>EXAM</t>
  </si>
  <si>
    <t>GCOM</t>
  </si>
  <si>
    <t>JUN 29 EOD - BUY SIGNAL</t>
  </si>
  <si>
    <t>IPSU</t>
  </si>
  <si>
    <t>Var</t>
  </si>
  <si>
    <t>INSM</t>
  </si>
  <si>
    <t>ACOM</t>
  </si>
  <si>
    <t>Margin</t>
  </si>
  <si>
    <t xml:space="preserve">Junior - </t>
  </si>
  <si>
    <t>M</t>
  </si>
  <si>
    <t>HUM</t>
  </si>
  <si>
    <t>DUSA</t>
  </si>
  <si>
    <t>Margin &amp; SL</t>
  </si>
  <si>
    <t>Margin (7/6) &amp; MM reduce HP to QP</t>
  </si>
  <si>
    <t>WLP</t>
  </si>
  <si>
    <t>FL</t>
  </si>
  <si>
    <t>HELE</t>
  </si>
  <si>
    <t>TPCG</t>
  </si>
  <si>
    <t>ASGN</t>
  </si>
  <si>
    <t>HS</t>
  </si>
  <si>
    <t>TWER</t>
  </si>
  <si>
    <t>Junior Position</t>
  </si>
  <si>
    <t>LAVA</t>
  </si>
  <si>
    <t>CFX</t>
  </si>
  <si>
    <t>QCOR</t>
  </si>
  <si>
    <t>HP</t>
  </si>
  <si>
    <t>PKT</t>
  </si>
  <si>
    <t>OME</t>
  </si>
  <si>
    <t>Position #5</t>
  </si>
  <si>
    <t>CBST</t>
  </si>
  <si>
    <t>na</t>
  </si>
  <si>
    <t>IACI</t>
  </si>
  <si>
    <t>FORMULAS ARE NOT CORRECT ON %</t>
  </si>
  <si>
    <t>SWI</t>
  </si>
  <si>
    <t>Trend (LT)
Strength</t>
  </si>
  <si>
    <t>Mean Rev (ST) Strength</t>
  </si>
  <si>
    <t>Strong Buy</t>
  </si>
  <si>
    <t>BUY</t>
  </si>
  <si>
    <t>Strong BUY</t>
  </si>
  <si>
    <t>Position #6</t>
  </si>
  <si>
    <t>Position #7</t>
  </si>
  <si>
    <t>Strong Short</t>
  </si>
  <si>
    <t>Strong short</t>
  </si>
  <si>
    <t>STRONG BUY</t>
  </si>
  <si>
    <t>Buy</t>
  </si>
  <si>
    <t>Type</t>
  </si>
  <si>
    <t>BOT</t>
  </si>
  <si>
    <t>Entry Date</t>
  </si>
  <si>
    <t>Exit Date</t>
  </si>
  <si>
    <t>SOLD</t>
  </si>
  <si>
    <t>Entry Price</t>
  </si>
  <si>
    <t>Profit (%)</t>
  </si>
  <si>
    <t>Reason</t>
  </si>
  <si>
    <t>Returns</t>
  </si>
  <si>
    <t>SL</t>
  </si>
  <si>
    <t>MF</t>
  </si>
  <si>
    <t>Exit Price</t>
  </si>
  <si>
    <t>Out of Mkt</t>
  </si>
  <si>
    <t>IWM Robot Trades- Avoiding Neutral Signals</t>
  </si>
  <si>
    <t>Win</t>
  </si>
  <si>
    <t>Loss</t>
  </si>
  <si>
    <t>`</t>
  </si>
  <si>
    <t>Avg Win</t>
  </si>
  <si>
    <t>Wins</t>
  </si>
  <si>
    <t>Losses</t>
  </si>
  <si>
    <t>total</t>
  </si>
  <si>
    <t>Batting Avg</t>
  </si>
  <si>
    <t>Avg Day In</t>
  </si>
  <si>
    <t>Avg Day Out</t>
  </si>
  <si>
    <t>Kelly Criterion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</si>
</sst>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quot;$&quot;#,##0.00"/>
  </numFmts>
  <fonts count="12" x14ac:knownFonts="1">
    <font>
      <sz val="11"/>
      <color theme="1"/>
      <name val="Calibri"/>
      <family val="2"/>
      <scheme val="minor"/>
    </font>
    <font>
      <b/>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sz val="12"/>
      <color theme="1"/>
      <name val="Calibri"/>
      <family val="2"/>
      <scheme val="minor"/>
    </font>
    <font>
      <sz val="22"/>
      <color theme="1"/>
      <name val="Calibri"/>
      <family val="2"/>
      <scheme val="minor"/>
    </font>
    <font>
      <sz val="11"/>
      <color rgb="FFFF0000"/>
      <name val="Calibri"/>
      <family val="2"/>
      <scheme val="minor"/>
    </font>
    <font>
      <sz val="11"/>
      <name val="Calibri"/>
      <family val="2"/>
      <scheme val="minor"/>
    </font>
    <font>
      <sz val="11"/>
      <color theme="9" tint="-0.249977111117893"/>
      <name val="Calibri"/>
      <family val="2"/>
      <scheme val="minor"/>
    </font>
    <font>
      <sz val="9"/>
      <color indexed="81"/>
      <name val="Tahoma"/>
      <charset val="1"/>
    </font>
    <font>
      <b/>
      <sz val="9"/>
      <color indexed="81"/>
      <name val="Tahoma"/>
      <charset val="1"/>
    </font>
  </fonts>
  <fills count="10">
    <fill>
      <patternFill patternType="none"/>
    </fill>
    <fill>
      <patternFill patternType="gray125"/>
    </fill>
    <fill>
      <patternFill patternType="solid">
        <fgColor theme="6"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FF0000"/>
        <bgColor indexed="64"/>
      </patternFill>
    </fill>
    <fill>
      <patternFill patternType="solid">
        <fgColor theme="6"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thick">
        <color indexed="64"/>
      </left>
      <right style="hair">
        <color indexed="64"/>
      </right>
      <top style="medium">
        <color indexed="64"/>
      </top>
      <bottom style="hair">
        <color indexed="64"/>
      </bottom>
      <diagonal/>
    </border>
    <border>
      <left style="hair">
        <color indexed="64"/>
      </left>
      <right style="thick">
        <color indexed="64"/>
      </right>
      <top style="medium">
        <color indexed="64"/>
      </top>
      <bottom style="hair">
        <color indexed="64"/>
      </bottom>
      <diagonal/>
    </border>
  </borders>
  <cellStyleXfs count="1">
    <xf numFmtId="164" fontId="0" fillId="0" borderId="0"/>
  </cellStyleXfs>
  <cellXfs count="136">
    <xf numFmtId="164" fontId="0" fillId="0" borderId="0" xfId="0"/>
    <xf numFmtId="164" fontId="0" fillId="0" borderId="0" xfId="0" applyAlignment="1">
      <alignment horizontal="center"/>
    </xf>
    <xf numFmtId="10" fontId="0" fillId="0" borderId="0" xfId="0" applyNumberFormat="1" applyFill="1"/>
    <xf numFmtId="14" fontId="0" fillId="3" borderId="1" xfId="0" applyNumberFormat="1" applyFill="1" applyBorder="1"/>
    <xf numFmtId="10" fontId="0" fillId="2" borderId="1" xfId="0" applyNumberFormat="1" applyFill="1" applyBorder="1"/>
    <xf numFmtId="3" fontId="0" fillId="3" borderId="1" xfId="0" applyNumberFormat="1" applyFill="1" applyBorder="1"/>
    <xf numFmtId="2" fontId="0" fillId="3" borderId="1" xfId="0" applyNumberFormat="1" applyFill="1" applyBorder="1"/>
    <xf numFmtId="164" fontId="0" fillId="3" borderId="1" xfId="0" applyFill="1" applyBorder="1"/>
    <xf numFmtId="10" fontId="0" fillId="4" borderId="1" xfId="0" applyNumberFormat="1" applyFill="1" applyBorder="1"/>
    <xf numFmtId="10" fontId="0" fillId="0" borderId="0" xfId="0" applyNumberFormat="1"/>
    <xf numFmtId="10" fontId="2" fillId="4" borderId="1" xfId="0" applyNumberFormat="1" applyFont="1" applyFill="1" applyBorder="1"/>
    <xf numFmtId="1" fontId="0" fillId="0" borderId="0" xfId="0" applyNumberFormat="1"/>
    <xf numFmtId="164" fontId="0" fillId="0" borderId="0" xfId="0" applyAlignment="1">
      <alignment horizontal="center" wrapText="1"/>
    </xf>
    <xf numFmtId="165" fontId="0" fillId="0" borderId="0" xfId="0" applyNumberFormat="1"/>
    <xf numFmtId="164" fontId="1" fillId="0" borderId="0" xfId="0" applyFont="1" applyAlignment="1">
      <alignment horizontal="center"/>
    </xf>
    <xf numFmtId="2" fontId="0" fillId="0" borderId="0" xfId="0" applyNumberFormat="1"/>
    <xf numFmtId="164" fontId="0" fillId="0" borderId="0" xfId="0" applyBorder="1" applyAlignment="1">
      <alignment horizontal="center"/>
    </xf>
    <xf numFmtId="164" fontId="0" fillId="6" borderId="0" xfId="0" applyFill="1" applyAlignment="1">
      <alignment horizontal="center"/>
    </xf>
    <xf numFmtId="164" fontId="0" fillId="6" borderId="0" xfId="0" applyFill="1" applyAlignment="1">
      <alignment horizontal="center" wrapText="1"/>
    </xf>
    <xf numFmtId="164" fontId="0" fillId="0" borderId="1" xfId="0" applyFill="1" applyBorder="1"/>
    <xf numFmtId="2" fontId="0" fillId="0" borderId="1" xfId="0" applyNumberFormat="1" applyFill="1" applyBorder="1"/>
    <xf numFmtId="3" fontId="0" fillId="0" borderId="1" xfId="0" applyNumberFormat="1" applyFill="1" applyBorder="1"/>
    <xf numFmtId="14" fontId="0" fillId="0" borderId="1" xfId="0" applyNumberFormat="1" applyFill="1" applyBorder="1"/>
    <xf numFmtId="164" fontId="0" fillId="0" borderId="0" xfId="0" applyFill="1"/>
    <xf numFmtId="164" fontId="0" fillId="0" borderId="0" xfId="0" applyFill="1" applyAlignment="1">
      <alignment horizontal="center" wrapText="1"/>
    </xf>
    <xf numFmtId="10" fontId="0" fillId="0" borderId="0" xfId="0" applyNumberFormat="1" applyFill="1" applyBorder="1"/>
    <xf numFmtId="10" fontId="0" fillId="0" borderId="0" xfId="0" applyNumberFormat="1" applyFill="1" applyAlignment="1">
      <alignment horizontal="center" wrapText="1"/>
    </xf>
    <xf numFmtId="164" fontId="0" fillId="8" borderId="0" xfId="0" applyFill="1"/>
    <xf numFmtId="164" fontId="5" fillId="8" borderId="0" xfId="0" applyFont="1" applyFill="1"/>
    <xf numFmtId="164" fontId="0" fillId="6" borderId="0" xfId="0" applyFill="1" applyAlignment="1">
      <alignment horizontal="left" wrapText="1"/>
    </xf>
    <xf numFmtId="164" fontId="0" fillId="0" borderId="11" xfId="0" applyNumberFormat="1" applyBorder="1" applyAlignment="1">
      <alignment horizontal="center"/>
    </xf>
    <xf numFmtId="164" fontId="0" fillId="0" borderId="11" xfId="0" applyBorder="1" applyAlignment="1">
      <alignment horizontal="center"/>
    </xf>
    <xf numFmtId="164" fontId="0" fillId="5" borderId="11" xfId="0" applyFill="1" applyBorder="1" applyAlignment="1">
      <alignment horizontal="center"/>
    </xf>
    <xf numFmtId="164" fontId="0" fillId="0" borderId="11" xfId="0" applyBorder="1"/>
    <xf numFmtId="10" fontId="0" fillId="0" borderId="11" xfId="0" applyNumberFormat="1" applyBorder="1"/>
    <xf numFmtId="10" fontId="0" fillId="0" borderId="11" xfId="0" applyNumberFormat="1" applyBorder="1" applyAlignment="1">
      <alignment horizontal="center"/>
    </xf>
    <xf numFmtId="2" fontId="0" fillId="0" borderId="11" xfId="0" applyNumberFormat="1" applyBorder="1" applyAlignment="1">
      <alignment horizontal="center"/>
    </xf>
    <xf numFmtId="2" fontId="0" fillId="5" borderId="11" xfId="0" applyNumberFormat="1" applyFill="1" applyBorder="1" applyAlignment="1">
      <alignment horizontal="center"/>
    </xf>
    <xf numFmtId="2" fontId="0" fillId="0" borderId="11" xfId="0" applyNumberFormat="1" applyFill="1" applyBorder="1" applyAlignment="1">
      <alignment horizontal="center"/>
    </xf>
    <xf numFmtId="10" fontId="0" fillId="0" borderId="11" xfId="0" applyNumberFormat="1" applyFill="1" applyBorder="1" applyAlignment="1">
      <alignment horizontal="center"/>
    </xf>
    <xf numFmtId="10" fontId="0" fillId="4" borderId="11" xfId="0" applyNumberFormat="1" applyFill="1" applyBorder="1"/>
    <xf numFmtId="10" fontId="0" fillId="2" borderId="11" xfId="0" applyNumberFormat="1" applyFill="1" applyBorder="1"/>
    <xf numFmtId="10" fontId="0" fillId="7" borderId="11" xfId="0" applyNumberFormat="1" applyFill="1" applyBorder="1" applyAlignment="1">
      <alignment horizontal="center"/>
    </xf>
    <xf numFmtId="165" fontId="0" fillId="7" borderId="11" xfId="0" applyNumberFormat="1" applyFill="1" applyBorder="1" applyAlignment="1">
      <alignment horizontal="center"/>
    </xf>
    <xf numFmtId="164" fontId="0" fillId="0" borderId="12" xfId="0" applyBorder="1" applyAlignment="1">
      <alignment horizontal="center"/>
    </xf>
    <xf numFmtId="164" fontId="0" fillId="0" borderId="12" xfId="0" applyBorder="1"/>
    <xf numFmtId="164" fontId="0" fillId="6" borderId="8" xfId="0" applyFill="1" applyBorder="1" applyAlignment="1">
      <alignment horizontal="center" wrapText="1"/>
    </xf>
    <xf numFmtId="164" fontId="0" fillId="6" borderId="9" xfId="0" applyFill="1" applyBorder="1" applyAlignment="1">
      <alignment horizontal="center" wrapText="1"/>
    </xf>
    <xf numFmtId="164" fontId="0" fillId="6" borderId="10" xfId="0" applyFill="1" applyBorder="1" applyAlignment="1">
      <alignment horizontal="center" wrapText="1"/>
    </xf>
    <xf numFmtId="10" fontId="0" fillId="2" borderId="11" xfId="0" applyNumberFormat="1" applyFill="1" applyBorder="1" applyAlignment="1">
      <alignment horizontal="center"/>
    </xf>
    <xf numFmtId="165" fontId="0" fillId="2" borderId="11" xfId="0" applyNumberFormat="1" applyFill="1" applyBorder="1" applyAlignment="1">
      <alignment horizontal="center"/>
    </xf>
    <xf numFmtId="165" fontId="0" fillId="6" borderId="13" xfId="0" applyNumberFormat="1" applyFill="1" applyBorder="1" applyAlignment="1">
      <alignment horizontal="center"/>
    </xf>
    <xf numFmtId="165" fontId="0" fillId="6" borderId="14" xfId="0" applyNumberFormat="1" applyFill="1" applyBorder="1" applyAlignment="1">
      <alignment horizontal="center"/>
    </xf>
    <xf numFmtId="165" fontId="0" fillId="0" borderId="11" xfId="0" applyNumberFormat="1" applyFill="1" applyBorder="1" applyAlignment="1">
      <alignment horizontal="center"/>
    </xf>
    <xf numFmtId="164" fontId="0" fillId="0" borderId="11" xfId="0" applyFill="1" applyBorder="1"/>
    <xf numFmtId="164" fontId="1" fillId="5" borderId="15" xfId="0" applyFont="1" applyFill="1" applyBorder="1"/>
    <xf numFmtId="10" fontId="0" fillId="0" borderId="16" xfId="0" applyNumberFormat="1" applyBorder="1"/>
    <xf numFmtId="2" fontId="0" fillId="0" borderId="17" xfId="0" applyNumberFormat="1" applyBorder="1" applyAlignment="1">
      <alignment horizontal="center"/>
    </xf>
    <xf numFmtId="2" fontId="0" fillId="0" borderId="19" xfId="0" applyNumberFormat="1" applyFill="1" applyBorder="1" applyAlignment="1">
      <alignment horizontal="center"/>
    </xf>
    <xf numFmtId="165" fontId="0" fillId="0" borderId="18" xfId="0" applyNumberFormat="1" applyFill="1" applyBorder="1" applyAlignment="1">
      <alignment horizontal="center"/>
    </xf>
    <xf numFmtId="2" fontId="0" fillId="0" borderId="11" xfId="0" applyNumberFormat="1" applyBorder="1"/>
    <xf numFmtId="2" fontId="0" fillId="0" borderId="19" xfId="0" applyNumberFormat="1" applyFill="1" applyBorder="1"/>
    <xf numFmtId="2" fontId="0" fillId="0" borderId="0" xfId="0" applyNumberFormat="1" applyAlignment="1">
      <alignment horizontal="center"/>
    </xf>
    <xf numFmtId="1" fontId="0" fillId="0" borderId="0" xfId="0" applyNumberFormat="1" applyAlignment="1">
      <alignment horizontal="center"/>
    </xf>
    <xf numFmtId="2" fontId="1" fillId="2" borderId="1" xfId="0" applyNumberFormat="1" applyFont="1" applyFill="1" applyBorder="1" applyAlignment="1">
      <alignment horizontal="center"/>
    </xf>
    <xf numFmtId="1" fontId="0" fillId="4" borderId="2" xfId="0" applyNumberFormat="1" applyFill="1" applyBorder="1"/>
    <xf numFmtId="1" fontId="1" fillId="2" borderId="1" xfId="0" applyNumberFormat="1" applyFont="1" applyFill="1" applyBorder="1"/>
    <xf numFmtId="1" fontId="0" fillId="4" borderId="1" xfId="0" applyNumberFormat="1" applyFill="1" applyBorder="1"/>
    <xf numFmtId="1" fontId="1" fillId="4" borderId="1" xfId="0" applyNumberFormat="1" applyFont="1" applyFill="1" applyBorder="1"/>
    <xf numFmtId="1" fontId="0" fillId="2" borderId="1" xfId="0" applyNumberFormat="1" applyFill="1" applyBorder="1"/>
    <xf numFmtId="0" fontId="0" fillId="0" borderId="0" xfId="0" applyNumberFormat="1" applyAlignment="1">
      <alignment horizontal="center"/>
    </xf>
    <xf numFmtId="0" fontId="0" fillId="2" borderId="1" xfId="0" applyNumberFormat="1" applyFill="1" applyBorder="1"/>
    <xf numFmtId="0" fontId="0" fillId="0" borderId="0" xfId="0" applyNumberFormat="1"/>
    <xf numFmtId="0" fontId="0" fillId="2" borderId="1" xfId="0" applyNumberFormat="1" applyFont="1" applyFill="1" applyBorder="1"/>
    <xf numFmtId="0" fontId="0" fillId="0" borderId="0" xfId="0" applyNumberFormat="1" applyAlignment="1">
      <alignment wrapText="1"/>
    </xf>
    <xf numFmtId="1" fontId="0" fillId="6" borderId="9" xfId="0" applyNumberFormat="1" applyFill="1" applyBorder="1" applyAlignment="1">
      <alignment horizontal="center" wrapText="1"/>
    </xf>
    <xf numFmtId="164" fontId="0" fillId="4" borderId="1" xfId="0" applyFill="1" applyBorder="1"/>
    <xf numFmtId="2" fontId="0" fillId="0" borderId="0" xfId="0" applyNumberFormat="1" applyFill="1"/>
    <xf numFmtId="0" fontId="0" fillId="0" borderId="1" xfId="0" applyNumberFormat="1" applyFill="1" applyBorder="1"/>
    <xf numFmtId="164" fontId="5" fillId="2" borderId="0" xfId="0" applyFont="1" applyFill="1"/>
    <xf numFmtId="0" fontId="0" fillId="0" borderId="1" xfId="0" applyNumberFormat="1" applyFill="1" applyBorder="1" applyAlignment="1">
      <alignment horizontal="right"/>
    </xf>
    <xf numFmtId="3" fontId="0" fillId="0" borderId="1" xfId="0" applyNumberFormat="1" applyFill="1" applyBorder="1" applyAlignment="1">
      <alignment horizontal="right"/>
    </xf>
    <xf numFmtId="10" fontId="0" fillId="4" borderId="0" xfId="0" applyNumberFormat="1" applyFill="1"/>
    <xf numFmtId="2" fontId="0" fillId="0" borderId="0" xfId="0" applyNumberFormat="1" applyAlignment="1">
      <alignment horizontal="right"/>
    </xf>
    <xf numFmtId="2" fontId="1" fillId="4" borderId="1" xfId="0" applyNumberFormat="1" applyFont="1" applyFill="1" applyBorder="1" applyAlignment="1">
      <alignment horizontal="right"/>
    </xf>
    <xf numFmtId="2" fontId="1" fillId="2" borderId="1" xfId="0" applyNumberFormat="1" applyFont="1" applyFill="1" applyBorder="1" applyAlignment="1">
      <alignment horizontal="right"/>
    </xf>
    <xf numFmtId="2" fontId="1" fillId="2" borderId="0" xfId="0" applyNumberFormat="1" applyFont="1" applyFill="1" applyAlignment="1">
      <alignment horizontal="right"/>
    </xf>
    <xf numFmtId="2" fontId="0" fillId="0" borderId="20" xfId="0" applyNumberFormat="1" applyFill="1" applyBorder="1" applyAlignment="1">
      <alignment horizontal="center"/>
    </xf>
    <xf numFmtId="10" fontId="0" fillId="0" borderId="20" xfId="0" applyNumberFormat="1" applyFill="1" applyBorder="1" applyAlignment="1">
      <alignment horizontal="center"/>
    </xf>
    <xf numFmtId="165" fontId="0" fillId="0" borderId="22" xfId="0" applyNumberFormat="1" applyFill="1" applyBorder="1" applyAlignment="1">
      <alignment horizontal="center"/>
    </xf>
    <xf numFmtId="164" fontId="0" fillId="0" borderId="19" xfId="0" applyFill="1" applyBorder="1"/>
    <xf numFmtId="2" fontId="0" fillId="0" borderId="21" xfId="0" applyNumberFormat="1" applyFill="1" applyBorder="1" applyAlignment="1">
      <alignment horizontal="center"/>
    </xf>
    <xf numFmtId="2" fontId="0" fillId="0" borderId="17" xfId="0" applyNumberFormat="1" applyFill="1" applyBorder="1" applyAlignment="1">
      <alignment horizontal="center"/>
    </xf>
    <xf numFmtId="2" fontId="0" fillId="6" borderId="9" xfId="0" applyNumberFormat="1" applyFill="1" applyBorder="1" applyAlignment="1">
      <alignment horizontal="center" wrapText="1"/>
    </xf>
    <xf numFmtId="10" fontId="0" fillId="9" borderId="11" xfId="0" applyNumberFormat="1" applyFill="1" applyBorder="1" applyAlignment="1">
      <alignment horizontal="center"/>
    </xf>
    <xf numFmtId="165" fontId="0" fillId="2" borderId="18" xfId="0" applyNumberFormat="1" applyFill="1" applyBorder="1" applyAlignment="1">
      <alignment horizontal="center"/>
    </xf>
    <xf numFmtId="165" fontId="0" fillId="9" borderId="18" xfId="0" applyNumberFormat="1" applyFill="1" applyBorder="1" applyAlignment="1">
      <alignment horizontal="center"/>
    </xf>
    <xf numFmtId="165" fontId="0" fillId="7" borderId="18" xfId="0" applyNumberFormat="1" applyFill="1" applyBorder="1" applyAlignment="1">
      <alignment horizontal="center"/>
    </xf>
    <xf numFmtId="10" fontId="0" fillId="0" borderId="19" xfId="0" applyNumberFormat="1" applyBorder="1" applyAlignment="1">
      <alignment horizontal="center"/>
    </xf>
    <xf numFmtId="10" fontId="0" fillId="4" borderId="11" xfId="0" applyNumberFormat="1" applyFill="1" applyBorder="1" applyAlignment="1">
      <alignment horizontal="center"/>
    </xf>
    <xf numFmtId="165" fontId="0" fillId="4" borderId="18" xfId="0" applyNumberFormat="1" applyFill="1" applyBorder="1" applyAlignment="1">
      <alignment horizontal="center"/>
    </xf>
    <xf numFmtId="10" fontId="0" fillId="5" borderId="11" xfId="0" applyNumberFormat="1" applyFill="1" applyBorder="1" applyAlignment="1">
      <alignment horizontal="center"/>
    </xf>
    <xf numFmtId="2" fontId="7" fillId="0" borderId="11" xfId="0" applyNumberFormat="1" applyFont="1" applyFill="1" applyBorder="1" applyAlignment="1">
      <alignment horizontal="center"/>
    </xf>
    <xf numFmtId="10" fontId="7" fillId="0" borderId="11" xfId="0" applyNumberFormat="1" applyFont="1" applyFill="1" applyBorder="1" applyAlignment="1">
      <alignment horizontal="center"/>
    </xf>
    <xf numFmtId="165" fontId="7" fillId="0" borderId="18" xfId="0" applyNumberFormat="1" applyFont="1" applyFill="1" applyBorder="1" applyAlignment="1">
      <alignment horizontal="center"/>
    </xf>
    <xf numFmtId="4" fontId="0" fillId="4" borderId="18" xfId="0" applyNumberFormat="1" applyFill="1" applyBorder="1" applyAlignment="1">
      <alignment horizontal="center"/>
    </xf>
    <xf numFmtId="4" fontId="0" fillId="0" borderId="18" xfId="0" applyNumberFormat="1" applyFill="1" applyBorder="1" applyAlignment="1">
      <alignment horizontal="center"/>
    </xf>
    <xf numFmtId="2" fontId="8" fillId="0" borderId="11" xfId="0" applyNumberFormat="1" applyFont="1" applyFill="1" applyBorder="1" applyAlignment="1">
      <alignment horizontal="center"/>
    </xf>
    <xf numFmtId="165" fontId="0" fillId="0" borderId="16" xfId="0" applyNumberFormat="1" applyFill="1" applyBorder="1" applyAlignment="1">
      <alignment horizontal="center"/>
    </xf>
    <xf numFmtId="164" fontId="0" fillId="0" borderId="17" xfId="0" applyFill="1" applyBorder="1"/>
    <xf numFmtId="10" fontId="8" fillId="0" borderId="11" xfId="0" applyNumberFormat="1" applyFont="1" applyFill="1" applyBorder="1" applyAlignment="1">
      <alignment horizontal="center"/>
    </xf>
    <xf numFmtId="165" fontId="9" fillId="0" borderId="18" xfId="0" applyNumberFormat="1" applyFont="1" applyFill="1" applyBorder="1" applyAlignment="1">
      <alignment horizontal="center"/>
    </xf>
    <xf numFmtId="164" fontId="1" fillId="0" borderId="0" xfId="0" applyFont="1" applyFill="1" applyBorder="1" applyAlignment="1">
      <alignment horizontal="center"/>
    </xf>
    <xf numFmtId="164" fontId="0" fillId="0" borderId="0" xfId="0" applyFill="1" applyBorder="1" applyAlignment="1">
      <alignment horizontal="center"/>
    </xf>
    <xf numFmtId="10" fontId="0" fillId="0" borderId="0" xfId="0" applyNumberFormat="1" applyAlignment="1">
      <alignment horizontal="center"/>
    </xf>
    <xf numFmtId="9" fontId="0" fillId="0" borderId="0" xfId="0" applyNumberFormat="1" applyAlignment="1">
      <alignment horizontal="center"/>
    </xf>
    <xf numFmtId="0" fontId="1" fillId="0" borderId="0" xfId="0" applyNumberFormat="1" applyFont="1" applyAlignment="1">
      <alignment horizontal="center"/>
    </xf>
    <xf numFmtId="164" fontId="6" fillId="6" borderId="3" xfId="0" applyFont="1" applyFill="1" applyBorder="1" applyAlignment="1">
      <alignment horizontal="center" wrapText="1"/>
    </xf>
    <xf numFmtId="164" fontId="6" fillId="6" borderId="4" xfId="0" applyFont="1" applyFill="1" applyBorder="1" applyAlignment="1">
      <alignment horizontal="center" wrapText="1"/>
    </xf>
    <xf numFmtId="164" fontId="6" fillId="6" borderId="5" xfId="0" applyFont="1" applyFill="1" applyBorder="1" applyAlignment="1">
      <alignment horizontal="center" wrapText="1"/>
    </xf>
    <xf numFmtId="164" fontId="6" fillId="6" borderId="6" xfId="0" applyFont="1" applyFill="1" applyBorder="1" applyAlignment="1">
      <alignment horizontal="center" wrapText="1"/>
    </xf>
    <xf numFmtId="164" fontId="6" fillId="6" borderId="0" xfId="0" applyFont="1" applyFill="1" applyBorder="1" applyAlignment="1">
      <alignment horizontal="center" wrapText="1"/>
    </xf>
    <xf numFmtId="164" fontId="6" fillId="6" borderId="7" xfId="0" applyFont="1" applyFill="1" applyBorder="1" applyAlignment="1">
      <alignment horizontal="center" wrapText="1"/>
    </xf>
    <xf numFmtId="164" fontId="0" fillId="0" borderId="0" xfId="0" applyAlignment="1">
      <alignment horizontal="center"/>
    </xf>
    <xf numFmtId="1" fontId="0" fillId="0" borderId="20" xfId="0" applyNumberFormat="1" applyFill="1" applyBorder="1" applyAlignment="1">
      <alignment horizontal="center"/>
    </xf>
    <xf numFmtId="165" fontId="0" fillId="0" borderId="11" xfId="0" applyNumberFormat="1" applyFill="1" applyBorder="1"/>
    <xf numFmtId="164" fontId="0" fillId="0" borderId="11" xfId="0" applyFill="1" applyBorder="1" applyAlignment="1">
      <alignment horizontal="center"/>
    </xf>
    <xf numFmtId="1" fontId="0" fillId="0" borderId="11" xfId="0" applyNumberFormat="1" applyFill="1" applyBorder="1" applyAlignment="1">
      <alignment horizontal="center"/>
    </xf>
    <xf numFmtId="2" fontId="7" fillId="0" borderId="17" xfId="0" applyNumberFormat="1" applyFont="1" applyFill="1" applyBorder="1" applyAlignment="1">
      <alignment horizontal="center"/>
    </xf>
    <xf numFmtId="1" fontId="7" fillId="0" borderId="11" xfId="0" applyNumberFormat="1" applyFont="1" applyFill="1" applyBorder="1" applyAlignment="1">
      <alignment horizontal="center"/>
    </xf>
    <xf numFmtId="165" fontId="0" fillId="0" borderId="17" xfId="0" applyNumberFormat="1" applyFill="1" applyBorder="1"/>
    <xf numFmtId="2" fontId="8" fillId="0" borderId="17" xfId="0" applyNumberFormat="1" applyFont="1" applyFill="1" applyBorder="1" applyAlignment="1">
      <alignment horizontal="center"/>
    </xf>
    <xf numFmtId="1" fontId="8" fillId="0" borderId="11" xfId="0" applyNumberFormat="1" applyFont="1" applyFill="1" applyBorder="1" applyAlignment="1">
      <alignment horizontal="center"/>
    </xf>
    <xf numFmtId="1" fontId="0" fillId="0" borderId="0" xfId="0" applyNumberFormat="1" applyFill="1"/>
    <xf numFmtId="165" fontId="0" fillId="0" borderId="0" xfId="0" applyNumberFormat="1" applyFill="1"/>
    <xf numFmtId="164" fontId="0" fillId="0"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26"/>
  <sheetViews>
    <sheetView workbookViewId="0">
      <pane ySplit="1" topLeftCell="A93" activePane="bottomLeft" state="frozen"/>
      <selection pane="bottomLeft" activeCell="H118" sqref="H118"/>
    </sheetView>
  </sheetViews>
  <sheetFormatPr defaultRowHeight="15" x14ac:dyDescent="0.25"/>
  <cols>
    <col min="1" max="1" width="5.42578125" style="11" customWidth="1"/>
    <col min="2" max="2" width="18.140625" bestFit="1" customWidth="1"/>
    <col min="3" max="4" width="9.140625" style="15" customWidth="1"/>
    <col min="5" max="5" width="9.140625" customWidth="1"/>
    <col min="6" max="6" width="10.140625" customWidth="1"/>
    <col min="7" max="7" width="9.140625" customWidth="1"/>
    <col min="8" max="9" width="9.7109375" bestFit="1" customWidth="1"/>
    <col min="10" max="10" width="8.28515625" style="83" bestFit="1" customWidth="1"/>
    <col min="11" max="11" width="6.7109375" style="11" customWidth="1"/>
    <col min="12" max="12" width="9.140625" style="23"/>
    <col min="13" max="13" width="8.42578125" style="23" bestFit="1" customWidth="1"/>
    <col min="14" max="14" width="8.7109375" style="23" customWidth="1"/>
    <col min="15" max="15" width="9.140625" style="23"/>
    <col min="16" max="17" width="9.7109375" style="2" customWidth="1"/>
    <col min="18" max="18" width="26.42578125" bestFit="1" customWidth="1"/>
    <col min="19" max="19" width="10.140625" bestFit="1" customWidth="1"/>
  </cols>
  <sheetData>
    <row r="1" spans="1:17" ht="45" x14ac:dyDescent="0.25">
      <c r="B1" s="1" t="s">
        <v>18</v>
      </c>
      <c r="C1" s="62" t="s">
        <v>17</v>
      </c>
      <c r="D1" s="62" t="s">
        <v>12</v>
      </c>
      <c r="E1" s="1" t="s">
        <v>16</v>
      </c>
      <c r="F1" s="1" t="s">
        <v>15</v>
      </c>
      <c r="G1" s="1" t="s">
        <v>14</v>
      </c>
      <c r="H1" s="1" t="s">
        <v>13</v>
      </c>
      <c r="I1" s="1" t="s">
        <v>12</v>
      </c>
      <c r="J1" s="83" t="s">
        <v>11</v>
      </c>
      <c r="K1" s="63" t="s">
        <v>10</v>
      </c>
      <c r="L1" s="24" t="s">
        <v>94</v>
      </c>
      <c r="M1" s="24" t="s">
        <v>96</v>
      </c>
      <c r="N1" s="24" t="s">
        <v>102</v>
      </c>
      <c r="O1" s="24" t="s">
        <v>95</v>
      </c>
      <c r="P1" s="26" t="s">
        <v>97</v>
      </c>
      <c r="Q1" s="26" t="s">
        <v>103</v>
      </c>
    </row>
    <row r="3" spans="1:17" ht="14.25" customHeight="1" x14ac:dyDescent="0.25">
      <c r="A3" s="63">
        <v>1</v>
      </c>
      <c r="B3" s="19" t="s">
        <v>21</v>
      </c>
      <c r="C3" s="20">
        <v>2200</v>
      </c>
      <c r="D3" s="20">
        <v>8.9499999999999993</v>
      </c>
      <c r="E3" s="20">
        <v>9.3000000000000007</v>
      </c>
      <c r="F3" s="21">
        <v>2500000</v>
      </c>
      <c r="G3" s="8">
        <f>(D3-E3)/E3</f>
        <v>-3.7634408602150685E-2</v>
      </c>
      <c r="H3" s="22">
        <v>40626</v>
      </c>
      <c r="I3" s="22">
        <v>40631</v>
      </c>
      <c r="J3" s="84">
        <f>C3*(D3-E3)</f>
        <v>-770.00000000000318</v>
      </c>
      <c r="K3" s="65">
        <f>I3-H3</f>
        <v>5</v>
      </c>
      <c r="L3" s="25" t="e">
        <f>COUNTIF(#REF!,"&gt;0")/10</f>
        <v>#REF!</v>
      </c>
      <c r="M3" s="25" t="e">
        <f>(SUMIF(#REF!,"&gt;0")/(10*L3))</f>
        <v>#REF!</v>
      </c>
      <c r="N3" s="25" t="e">
        <f>(SUMIF(#REF!,"&gt;0")/(10*M3))</f>
        <v>#REF!</v>
      </c>
      <c r="O3" s="25" t="e">
        <f>COUNTIF(#REF!,"&gt;0")/20</f>
        <v>#REF!</v>
      </c>
      <c r="P3" s="25" t="e">
        <f>(SUMIF(#REF!,"&gt;0")/(20*O3))</f>
        <v>#REF!</v>
      </c>
      <c r="Q3" s="25" t="e">
        <f>(SUMIF(#REF!,"&lt;0")/(10*(1-O3)))</f>
        <v>#REF!</v>
      </c>
    </row>
    <row r="4" spans="1:17" ht="14.25" customHeight="1" x14ac:dyDescent="0.25">
      <c r="A4" s="63">
        <f>A3+1</f>
        <v>2</v>
      </c>
      <c r="B4" s="19" t="s">
        <v>22</v>
      </c>
      <c r="C4" s="20">
        <v>1800</v>
      </c>
      <c r="D4" s="20">
        <v>12.21</v>
      </c>
      <c r="E4" s="20">
        <v>12.77</v>
      </c>
      <c r="F4" s="21">
        <v>49000</v>
      </c>
      <c r="G4" s="8">
        <f>(D4-E4)/E4</f>
        <v>-4.385277995301478E-2</v>
      </c>
      <c r="H4" s="22">
        <v>40627</v>
      </c>
      <c r="I4" s="22">
        <v>40631</v>
      </c>
      <c r="J4" s="84">
        <f>C4*(D4-E4)</f>
        <v>-1007.9999999999977</v>
      </c>
      <c r="K4" s="65">
        <f>I4-H4</f>
        <v>4</v>
      </c>
      <c r="L4" s="25" t="e">
        <f>COUNTIF(#REF!,"&gt;0")/10</f>
        <v>#REF!</v>
      </c>
      <c r="M4" s="25" t="e">
        <f>(SUMIF(#REF!,"&gt;0")/(10*L4))</f>
        <v>#REF!</v>
      </c>
      <c r="N4" s="25" t="e">
        <f>(SUMIF(#REF!,"&gt;0")/(10*M4))</f>
        <v>#REF!</v>
      </c>
      <c r="O4" s="25" t="e">
        <f>COUNTIF(#REF!,"&gt;0")/20</f>
        <v>#REF!</v>
      </c>
      <c r="P4" s="25" t="e">
        <f>(SUMIF(#REF!,"&gt;0")/(20*O4))</f>
        <v>#REF!</v>
      </c>
      <c r="Q4" s="25" t="e">
        <f>(SUMIF(#REF!,"&lt;0")/(10*(1-O4)))</f>
        <v>#REF!</v>
      </c>
    </row>
    <row r="5" spans="1:17" ht="14.25" customHeight="1" x14ac:dyDescent="0.25">
      <c r="A5" s="63">
        <f t="shared" ref="A5:A68" si="0">A4+1</f>
        <v>3</v>
      </c>
      <c r="B5" s="19" t="s">
        <v>19</v>
      </c>
      <c r="C5" s="20">
        <v>700</v>
      </c>
      <c r="D5" s="20">
        <v>32.130000000000003</v>
      </c>
      <c r="E5" s="20">
        <v>32.369999999999997</v>
      </c>
      <c r="F5" s="21">
        <v>436000</v>
      </c>
      <c r="G5" s="8">
        <f>(D5-E5)/E5</f>
        <v>-7.4142724745132806E-3</v>
      </c>
      <c r="H5" s="22">
        <v>40627</v>
      </c>
      <c r="I5" s="22">
        <v>40632</v>
      </c>
      <c r="J5" s="84">
        <f t="shared" ref="J5:J49" si="1">C5*(D5-E5)</f>
        <v>-167.99999999999642</v>
      </c>
      <c r="K5" s="65">
        <f t="shared" ref="K5:K49" si="2">I5-H5</f>
        <v>5</v>
      </c>
      <c r="L5" s="25" t="e">
        <f>COUNTIF(#REF!,"&gt;0")/10</f>
        <v>#REF!</v>
      </c>
      <c r="M5" s="25" t="e">
        <f>(SUMIF(#REF!,"&gt;0")/(10*L5))</f>
        <v>#REF!</v>
      </c>
      <c r="N5" s="25" t="e">
        <f>(SUMIF(#REF!,"&gt;0")/(10*M5))</f>
        <v>#REF!</v>
      </c>
      <c r="O5" s="25" t="e">
        <f>COUNTIF(#REF!,"&gt;0")/20</f>
        <v>#REF!</v>
      </c>
      <c r="P5" s="25" t="e">
        <f>(SUMIF(#REF!,"&gt;0")/(20*O5))</f>
        <v>#REF!</v>
      </c>
      <c r="Q5" s="25" t="e">
        <f>(SUMIF(#REF!,"&lt;0")/(10*(1-O5)))</f>
        <v>#REF!</v>
      </c>
    </row>
    <row r="6" spans="1:17" ht="14.25" customHeight="1" x14ac:dyDescent="0.25">
      <c r="A6" s="63">
        <f t="shared" si="0"/>
        <v>4</v>
      </c>
      <c r="B6" s="19" t="s">
        <v>20</v>
      </c>
      <c r="C6" s="20">
        <v>1450</v>
      </c>
      <c r="D6" s="20">
        <v>12.78</v>
      </c>
      <c r="E6" s="20">
        <v>12.93</v>
      </c>
      <c r="F6" s="21">
        <v>2060000</v>
      </c>
      <c r="G6" s="8">
        <f>(D6-E6)/E6</f>
        <v>-1.1600928074245967E-2</v>
      </c>
      <c r="H6" s="22">
        <v>40631</v>
      </c>
      <c r="I6" s="22">
        <v>40632</v>
      </c>
      <c r="J6" s="84">
        <f t="shared" si="1"/>
        <v>-217.50000000000051</v>
      </c>
      <c r="K6" s="65">
        <f t="shared" si="2"/>
        <v>1</v>
      </c>
      <c r="L6" s="25" t="e">
        <f>COUNTIF(#REF!,"&gt;0")/10</f>
        <v>#REF!</v>
      </c>
      <c r="M6" s="25" t="e">
        <f>(SUMIF(#REF!,"&gt;0")/(10*L6))</f>
        <v>#REF!</v>
      </c>
      <c r="N6" s="25" t="e">
        <f>(SUMIF(#REF!,"&gt;0")/(10*M6))</f>
        <v>#REF!</v>
      </c>
      <c r="O6" s="25" t="e">
        <f>COUNTIF(#REF!,"&gt;0")/20</f>
        <v>#REF!</v>
      </c>
      <c r="P6" s="25" t="e">
        <f>(SUMIF(#REF!,"&gt;0")/(20*O6))</f>
        <v>#REF!</v>
      </c>
      <c r="Q6" s="25" t="e">
        <f>(SUMIF(#REF!,"&lt;0")/(10*(1-O6)))</f>
        <v>#REF!</v>
      </c>
    </row>
    <row r="7" spans="1:17" ht="14.25" customHeight="1" x14ac:dyDescent="0.25">
      <c r="A7" s="63">
        <f t="shared" si="0"/>
        <v>5</v>
      </c>
      <c r="B7" s="19" t="s">
        <v>9</v>
      </c>
      <c r="C7" s="20">
        <v>600</v>
      </c>
      <c r="D7" s="20">
        <v>69.17</v>
      </c>
      <c r="E7" s="20">
        <v>65.19</v>
      </c>
      <c r="F7" s="21">
        <v>864000</v>
      </c>
      <c r="G7" s="4">
        <f>(D7-E7)/E7</f>
        <v>6.1052308636293975E-2</v>
      </c>
      <c r="H7" s="22">
        <v>40632</v>
      </c>
      <c r="I7" s="22">
        <v>40633</v>
      </c>
      <c r="J7" s="85">
        <f>C7*(D7-E7)</f>
        <v>2388.0000000000023</v>
      </c>
      <c r="K7" s="66">
        <f>I7-H7</f>
        <v>1</v>
      </c>
      <c r="L7" s="25" t="e">
        <f>COUNTIF(#REF!,"&gt;0")/10</f>
        <v>#REF!</v>
      </c>
      <c r="M7" s="25" t="e">
        <f>(SUMIF(#REF!,"&gt;0")/(10*L7))</f>
        <v>#REF!</v>
      </c>
      <c r="N7" s="25" t="e">
        <f>(SUMIF(#REF!,"&gt;0")/(10*M7))</f>
        <v>#REF!</v>
      </c>
      <c r="O7" s="25" t="e">
        <f>COUNTIF(#REF!,"&gt;0")/20</f>
        <v>#REF!</v>
      </c>
      <c r="P7" s="25" t="e">
        <f>(SUMIF(#REF!,"&gt;0")/(20*O7))</f>
        <v>#REF!</v>
      </c>
      <c r="Q7" s="25" t="e">
        <f>(SUMIF(#REF!,"&lt;0")/(10*(1-O7)))</f>
        <v>#REF!</v>
      </c>
    </row>
    <row r="8" spans="1:17" ht="14.25" customHeight="1" x14ac:dyDescent="0.25">
      <c r="A8" s="63">
        <f t="shared" si="0"/>
        <v>6</v>
      </c>
      <c r="B8" s="19" t="s">
        <v>23</v>
      </c>
      <c r="C8" s="77">
        <v>6330</v>
      </c>
      <c r="D8" s="20">
        <v>10.86</v>
      </c>
      <c r="E8" s="20">
        <v>12.03</v>
      </c>
      <c r="F8" s="21">
        <v>1420000</v>
      </c>
      <c r="G8" s="8">
        <f t="shared" ref="G8:G17" si="3">(D8-E8)/E8</f>
        <v>-9.7256857855361589E-2</v>
      </c>
      <c r="H8" s="22">
        <v>40632</v>
      </c>
      <c r="I8" s="22">
        <v>40634</v>
      </c>
      <c r="J8" s="84">
        <f t="shared" si="1"/>
        <v>-7406.0999999999995</v>
      </c>
      <c r="K8" s="65">
        <f t="shared" si="2"/>
        <v>2</v>
      </c>
      <c r="L8" s="25" t="e">
        <f>COUNTIF(#REF!,"&gt;0")/10</f>
        <v>#REF!</v>
      </c>
      <c r="M8" s="25" t="e">
        <f>(SUMIF(#REF!,"&gt;0")/(10*L8))</f>
        <v>#REF!</v>
      </c>
      <c r="N8" s="25" t="e">
        <f>(SUMIF(#REF!,"&gt;0")/(10*M8))</f>
        <v>#REF!</v>
      </c>
      <c r="O8" s="25" t="e">
        <f>COUNTIF(#REF!,"&gt;0")/20</f>
        <v>#REF!</v>
      </c>
      <c r="P8" s="25" t="e">
        <f>(SUMIF(#REF!,"&gt;0")/(20*O8))</f>
        <v>#REF!</v>
      </c>
      <c r="Q8" s="25" t="e">
        <f>(SUMIF(#REF!,"&lt;0")/(10*(1-O8)))</f>
        <v>#REF!</v>
      </c>
    </row>
    <row r="9" spans="1:17" ht="14.25" customHeight="1" x14ac:dyDescent="0.25">
      <c r="A9" s="63">
        <f t="shared" si="0"/>
        <v>7</v>
      </c>
      <c r="B9" s="19" t="s">
        <v>24</v>
      </c>
      <c r="C9" s="20">
        <v>300</v>
      </c>
      <c r="D9" s="20">
        <v>74.44</v>
      </c>
      <c r="E9" s="20">
        <v>76.28</v>
      </c>
      <c r="F9" s="21">
        <v>160000</v>
      </c>
      <c r="G9" s="8">
        <f t="shared" si="3"/>
        <v>-2.4121657052962812E-2</v>
      </c>
      <c r="H9" s="22">
        <v>40626</v>
      </c>
      <c r="I9" s="22">
        <v>40640</v>
      </c>
      <c r="J9" s="84">
        <f t="shared" si="1"/>
        <v>-552.00000000000102</v>
      </c>
      <c r="K9" s="65">
        <f t="shared" si="2"/>
        <v>14</v>
      </c>
      <c r="L9" s="25" t="e">
        <f>COUNTIF(#REF!,"&gt;0")/10</f>
        <v>#REF!</v>
      </c>
      <c r="M9" s="25" t="e">
        <f>(SUMIF(#REF!,"&gt;0")/(10*L9))</f>
        <v>#REF!</v>
      </c>
      <c r="N9" s="25" t="e">
        <f>(SUMIF(#REF!,"&gt;0")/(10*M9))</f>
        <v>#REF!</v>
      </c>
      <c r="O9" s="25" t="e">
        <f>COUNTIF(#REF!,"&gt;0")/20</f>
        <v>#REF!</v>
      </c>
      <c r="P9" s="25" t="e">
        <f>(SUMIF(#REF!,"&gt;0")/(20*O9))</f>
        <v>#REF!</v>
      </c>
      <c r="Q9" s="25" t="e">
        <f>(SUMIF(#REF!,"&lt;0")/(10*(1-O9)))</f>
        <v>#REF!</v>
      </c>
    </row>
    <row r="10" spans="1:17" ht="14.25" customHeight="1" x14ac:dyDescent="0.25">
      <c r="A10" s="63">
        <f t="shared" si="0"/>
        <v>8</v>
      </c>
      <c r="B10" s="19" t="s">
        <v>25</v>
      </c>
      <c r="C10" s="20">
        <v>400</v>
      </c>
      <c r="D10" s="20">
        <v>48.52</v>
      </c>
      <c r="E10" s="20">
        <v>51.9</v>
      </c>
      <c r="F10" s="21">
        <v>979000</v>
      </c>
      <c r="G10" s="8">
        <f t="shared" si="3"/>
        <v>-6.5125240847784108E-2</v>
      </c>
      <c r="H10" s="22">
        <v>40633</v>
      </c>
      <c r="I10" s="22">
        <v>40636</v>
      </c>
      <c r="J10" s="84">
        <f t="shared" si="1"/>
        <v>-1351.9999999999982</v>
      </c>
      <c r="K10" s="65">
        <f t="shared" si="2"/>
        <v>3</v>
      </c>
      <c r="L10" s="25">
        <f t="shared" ref="L10:L71" si="4">COUNTIF(G1:G10,"&gt;0")/10</f>
        <v>0.1</v>
      </c>
      <c r="M10" s="25">
        <f t="shared" ref="M10:M71" si="5">(SUMIF(G1:G10,"&gt;0")/(10*L10))</f>
        <v>6.1052308636293975E-2</v>
      </c>
      <c r="N10" s="25">
        <f t="shared" ref="N10:N73" si="6">(SUMIF(G1:G10,"&lt;0")/(10*(1-M10)))</f>
        <v>-3.0566787425952566E-2</v>
      </c>
      <c r="O10" s="25" t="e">
        <f>COUNTIF(#REF!,"&gt;0")/20</f>
        <v>#REF!</v>
      </c>
      <c r="P10" s="25" t="e">
        <f>(SUMIF(#REF!,"&gt;0")/(20*O10))</f>
        <v>#REF!</v>
      </c>
      <c r="Q10" s="25" t="e">
        <f>(SUMIF(#REF!,"&lt;0")/(10*(1-O10)))</f>
        <v>#REF!</v>
      </c>
    </row>
    <row r="11" spans="1:17" ht="14.25" customHeight="1" x14ac:dyDescent="0.25">
      <c r="A11" s="63">
        <f t="shared" si="0"/>
        <v>9</v>
      </c>
      <c r="B11" s="19" t="s">
        <v>26</v>
      </c>
      <c r="C11" s="20">
        <v>550</v>
      </c>
      <c r="D11" s="20">
        <v>31.85</v>
      </c>
      <c r="E11" s="20">
        <v>32.85</v>
      </c>
      <c r="F11" s="21">
        <v>1555000</v>
      </c>
      <c r="G11" s="8">
        <f t="shared" si="3"/>
        <v>-3.0441400304414001E-2</v>
      </c>
      <c r="H11" s="22">
        <v>40627</v>
      </c>
      <c r="I11" s="22">
        <v>40638</v>
      </c>
      <c r="J11" s="84">
        <f t="shared" si="1"/>
        <v>-550</v>
      </c>
      <c r="K11" s="65">
        <f t="shared" si="2"/>
        <v>11</v>
      </c>
      <c r="L11" s="25">
        <f t="shared" si="4"/>
        <v>0.1</v>
      </c>
      <c r="M11" s="25">
        <f t="shared" si="5"/>
        <v>6.1052308636293975E-2</v>
      </c>
      <c r="N11" s="25">
        <f t="shared" si="6"/>
        <v>-3.3808863697549936E-2</v>
      </c>
      <c r="O11" s="25" t="e">
        <f>COUNTIF(#REF!,"&gt;0")/20</f>
        <v>#REF!</v>
      </c>
      <c r="P11" s="25" t="e">
        <f>(SUMIF(#REF!,"&gt;0")/(20*O11))</f>
        <v>#REF!</v>
      </c>
      <c r="Q11" s="25" t="e">
        <f>(SUMIF(#REF!,"&lt;0")/(10*(1-O11)))</f>
        <v>#REF!</v>
      </c>
    </row>
    <row r="12" spans="1:17" ht="14.25" customHeight="1" x14ac:dyDescent="0.25">
      <c r="A12" s="63">
        <f t="shared" si="0"/>
        <v>10</v>
      </c>
      <c r="B12" s="19" t="s">
        <v>27</v>
      </c>
      <c r="C12" s="20">
        <v>600</v>
      </c>
      <c r="D12" s="20">
        <v>31.85</v>
      </c>
      <c r="E12" s="20">
        <v>33.18</v>
      </c>
      <c r="F12" s="21">
        <v>1555000</v>
      </c>
      <c r="G12" s="8">
        <f t="shared" si="3"/>
        <v>-4.0084388185653956E-2</v>
      </c>
      <c r="H12" s="22">
        <v>40633</v>
      </c>
      <c r="I12" s="22">
        <v>40638</v>
      </c>
      <c r="J12" s="84">
        <f t="shared" si="1"/>
        <v>-797.99999999999898</v>
      </c>
      <c r="K12" s="65">
        <f t="shared" si="2"/>
        <v>5</v>
      </c>
      <c r="L12" s="25">
        <f t="shared" si="4"/>
        <v>0.1</v>
      </c>
      <c r="M12" s="25">
        <f t="shared" si="5"/>
        <v>6.1052308636293975E-2</v>
      </c>
      <c r="N12" s="25">
        <f t="shared" si="6"/>
        <v>-3.807793944632102E-2</v>
      </c>
      <c r="O12" s="25" t="e">
        <f>COUNTIF(#REF!,"&gt;0")/20</f>
        <v>#REF!</v>
      </c>
      <c r="P12" s="25" t="e">
        <f>(SUMIF(#REF!,"&gt;0")/(20*O12))</f>
        <v>#REF!</v>
      </c>
      <c r="Q12" s="25" t="e">
        <f>(SUMIF(#REF!,"&lt;0")/(10*(1-O12)))</f>
        <v>#REF!</v>
      </c>
    </row>
    <row r="13" spans="1:17" ht="14.25" customHeight="1" x14ac:dyDescent="0.25">
      <c r="A13" s="63">
        <f t="shared" si="0"/>
        <v>11</v>
      </c>
      <c r="B13" s="19" t="s">
        <v>8</v>
      </c>
      <c r="C13" s="20">
        <v>300</v>
      </c>
      <c r="D13" s="20">
        <v>73.97</v>
      </c>
      <c r="E13" s="20">
        <v>62.5</v>
      </c>
      <c r="F13" s="21">
        <v>864000</v>
      </c>
      <c r="G13" s="4">
        <f t="shared" si="3"/>
        <v>0.18351999999999999</v>
      </c>
      <c r="H13" s="22">
        <v>40620</v>
      </c>
      <c r="I13" s="22">
        <v>40638</v>
      </c>
      <c r="J13" s="85">
        <f>C13*(D13-E13)</f>
        <v>3440.9999999999995</v>
      </c>
      <c r="K13" s="66">
        <f>I13-H13</f>
        <v>18</v>
      </c>
      <c r="L13" s="25">
        <f t="shared" si="4"/>
        <v>0.2</v>
      </c>
      <c r="M13" s="25">
        <f>(SUMIF(G4:G13,"&gt;0")/(10*L13))</f>
        <v>0.12228615431814699</v>
      </c>
      <c r="N13" s="25">
        <f t="shared" si="6"/>
        <v>-3.644667636516976E-2</v>
      </c>
      <c r="O13" s="25" t="e">
        <f>COUNTIF(#REF!,"&gt;0")/20</f>
        <v>#REF!</v>
      </c>
      <c r="P13" s="25" t="e">
        <f>(SUMIF(#REF!,"&gt;0")/(20*O13))</f>
        <v>#REF!</v>
      </c>
      <c r="Q13" s="25" t="e">
        <f>(SUMIF(#REF!,"&lt;0")/(10*(1-O13)))</f>
        <v>#REF!</v>
      </c>
    </row>
    <row r="14" spans="1:17" ht="14.25" customHeight="1" x14ac:dyDescent="0.25">
      <c r="A14" s="63">
        <f t="shared" si="0"/>
        <v>12</v>
      </c>
      <c r="B14" s="19" t="s">
        <v>7</v>
      </c>
      <c r="C14" s="20">
        <v>300</v>
      </c>
      <c r="D14" s="20">
        <v>73.97</v>
      </c>
      <c r="E14" s="20">
        <v>62.94</v>
      </c>
      <c r="F14" s="21">
        <v>864000</v>
      </c>
      <c r="G14" s="4">
        <f t="shared" si="3"/>
        <v>0.17524626628535114</v>
      </c>
      <c r="H14" s="22">
        <v>40625</v>
      </c>
      <c r="I14" s="22">
        <v>40638</v>
      </c>
      <c r="J14" s="85">
        <f>C14*(D14-E14)</f>
        <v>3309.0000000000005</v>
      </c>
      <c r="K14" s="66">
        <f>I14-H14</f>
        <v>13</v>
      </c>
      <c r="L14" s="25">
        <f t="shared" si="4"/>
        <v>0.3</v>
      </c>
      <c r="M14" s="25">
        <f t="shared" si="5"/>
        <v>0.13993952497388171</v>
      </c>
      <c r="N14" s="25">
        <f t="shared" si="6"/>
        <v>-3.209596915688432E-2</v>
      </c>
      <c r="O14" s="25" t="e">
        <f>COUNTIF(#REF!,"&gt;0")/20</f>
        <v>#REF!</v>
      </c>
      <c r="P14" s="25" t="e">
        <f>(SUMIF(#REF!,"&gt;0")/(20*O14))</f>
        <v>#REF!</v>
      </c>
      <c r="Q14" s="25" t="e">
        <f>(SUMIF(#REF!,"&lt;0")/(10*(1-O14)))</f>
        <v>#REF!</v>
      </c>
    </row>
    <row r="15" spans="1:17" ht="14.25" customHeight="1" x14ac:dyDescent="0.25">
      <c r="A15" s="63">
        <f t="shared" si="0"/>
        <v>13</v>
      </c>
      <c r="B15" s="19" t="s">
        <v>24</v>
      </c>
      <c r="C15" s="20">
        <v>300</v>
      </c>
      <c r="D15" s="20">
        <v>74.44</v>
      </c>
      <c r="E15" s="20">
        <v>76.28</v>
      </c>
      <c r="F15" s="21">
        <v>160000</v>
      </c>
      <c r="G15" s="8">
        <f t="shared" si="3"/>
        <v>-2.4121657052962812E-2</v>
      </c>
      <c r="H15" s="22">
        <v>40626</v>
      </c>
      <c r="I15" s="22">
        <v>40640</v>
      </c>
      <c r="J15" s="84">
        <f t="shared" si="1"/>
        <v>-552.00000000000102</v>
      </c>
      <c r="K15" s="65">
        <f t="shared" si="2"/>
        <v>14</v>
      </c>
      <c r="L15" s="25">
        <f t="shared" si="4"/>
        <v>0.3</v>
      </c>
      <c r="M15" s="25">
        <f t="shared" si="5"/>
        <v>0.13993952497388171</v>
      </c>
      <c r="N15" s="25">
        <f t="shared" si="6"/>
        <v>-3.4038551691902237E-2</v>
      </c>
      <c r="O15" s="25" t="e">
        <f>COUNTIF(#REF!,"&gt;0")/20</f>
        <v>#REF!</v>
      </c>
      <c r="P15" s="25" t="e">
        <f>(SUMIF(#REF!,"&gt;0")/(20*O15))</f>
        <v>#REF!</v>
      </c>
      <c r="Q15" s="25" t="e">
        <f>(SUMIF(#REF!,"&lt;0")/(10*(1-O15)))</f>
        <v>#REF!</v>
      </c>
    </row>
    <row r="16" spans="1:17" ht="14.25" customHeight="1" x14ac:dyDescent="0.25">
      <c r="A16" s="63">
        <f t="shared" si="0"/>
        <v>14</v>
      </c>
      <c r="B16" s="19" t="s">
        <v>28</v>
      </c>
      <c r="C16" s="20">
        <v>4500</v>
      </c>
      <c r="D16" s="20">
        <v>14.88</v>
      </c>
      <c r="E16" s="20">
        <v>14.89</v>
      </c>
      <c r="F16" s="21">
        <v>435000</v>
      </c>
      <c r="G16" s="8">
        <f t="shared" si="3"/>
        <v>-6.7159167226324955E-4</v>
      </c>
      <c r="H16" s="22">
        <v>40632</v>
      </c>
      <c r="I16" s="22">
        <v>40641</v>
      </c>
      <c r="J16" s="84">
        <f t="shared" si="1"/>
        <v>-44.999999999999041</v>
      </c>
      <c r="K16" s="65">
        <f t="shared" si="2"/>
        <v>9</v>
      </c>
      <c r="L16" s="25">
        <f t="shared" si="4"/>
        <v>0.3</v>
      </c>
      <c r="M16" s="25">
        <f t="shared" si="5"/>
        <v>0.13993952497388171</v>
      </c>
      <c r="N16" s="25">
        <f t="shared" si="6"/>
        <v>-3.2767787981751416E-2</v>
      </c>
      <c r="O16" s="25" t="e">
        <f>COUNTIF(#REF!,"&gt;0")/20</f>
        <v>#REF!</v>
      </c>
      <c r="P16" s="25" t="e">
        <f>(SUMIF(#REF!,"&gt;0")/(20*O16))</f>
        <v>#REF!</v>
      </c>
      <c r="Q16" s="25" t="e">
        <f>(SUMIF(#REF!,"&lt;0")/(10*(1-O16)))</f>
        <v>#REF!</v>
      </c>
    </row>
    <row r="17" spans="1:17" ht="14.25" customHeight="1" x14ac:dyDescent="0.25">
      <c r="A17" s="63">
        <f t="shared" si="0"/>
        <v>15</v>
      </c>
      <c r="B17" s="19" t="s">
        <v>29</v>
      </c>
      <c r="C17" s="20">
        <v>350</v>
      </c>
      <c r="D17" s="20">
        <v>64.3</v>
      </c>
      <c r="E17" s="20">
        <v>64.650000000000006</v>
      </c>
      <c r="F17" s="21">
        <v>142000</v>
      </c>
      <c r="G17" s="10">
        <f t="shared" si="3"/>
        <v>-5.4137664346482362E-3</v>
      </c>
      <c r="H17" s="22">
        <v>40627</v>
      </c>
      <c r="I17" s="22">
        <v>40641</v>
      </c>
      <c r="J17" s="84">
        <f t="shared" si="1"/>
        <v>-122.50000000000298</v>
      </c>
      <c r="K17" s="65">
        <f t="shared" si="2"/>
        <v>14</v>
      </c>
      <c r="L17" s="25">
        <f t="shared" si="4"/>
        <v>0.2</v>
      </c>
      <c r="M17" s="25">
        <f t="shared" si="5"/>
        <v>0.17938313314267557</v>
      </c>
      <c r="N17" s="25">
        <f t="shared" si="6"/>
        <v>-3.5002517131541101E-2</v>
      </c>
      <c r="O17" s="25" t="e">
        <f>COUNTIF(#REF!,"&gt;0")/20</f>
        <v>#REF!</v>
      </c>
      <c r="P17" s="25" t="e">
        <f>(SUMIF(#REF!,"&gt;0")/(20*O17))</f>
        <v>#REF!</v>
      </c>
      <c r="Q17" s="25" t="e">
        <f>(SUMIF(#REF!,"&lt;0")/(10*(1-O17)))</f>
        <v>#REF!</v>
      </c>
    </row>
    <row r="18" spans="1:17" ht="14.25" customHeight="1" x14ac:dyDescent="0.25">
      <c r="A18" s="63">
        <f t="shared" si="0"/>
        <v>16</v>
      </c>
      <c r="B18" s="19" t="s">
        <v>6</v>
      </c>
      <c r="C18" s="20">
        <v>650</v>
      </c>
      <c r="D18" s="20">
        <v>33.46</v>
      </c>
      <c r="E18" s="20">
        <v>31</v>
      </c>
      <c r="F18" s="21">
        <v>92600</v>
      </c>
      <c r="G18" s="4">
        <f t="shared" ref="G18:G27" si="7">(D18-E18)/E18</f>
        <v>7.9354838709677453E-2</v>
      </c>
      <c r="H18" s="22">
        <v>40627</v>
      </c>
      <c r="I18" s="22">
        <v>40641</v>
      </c>
      <c r="J18" s="85">
        <f t="shared" si="1"/>
        <v>1599.0000000000005</v>
      </c>
      <c r="K18" s="66">
        <f t="shared" si="2"/>
        <v>14</v>
      </c>
      <c r="L18" s="25">
        <f t="shared" si="4"/>
        <v>0.3</v>
      </c>
      <c r="M18" s="25">
        <f t="shared" si="5"/>
        <v>0.14604036833167619</v>
      </c>
      <c r="N18" s="25">
        <f t="shared" si="6"/>
        <v>-2.2246918297477197E-2</v>
      </c>
      <c r="O18" s="25" t="e">
        <f>COUNTIF(#REF!,"&gt;0")/20</f>
        <v>#REF!</v>
      </c>
      <c r="P18" s="25" t="e">
        <f>(SUMIF(#REF!,"&gt;0")/(20*O18))</f>
        <v>#REF!</v>
      </c>
      <c r="Q18" s="25" t="e">
        <f>(SUMIF(#REF!,"&lt;0")/(10*(1-O18)))</f>
        <v>#REF!</v>
      </c>
    </row>
    <row r="19" spans="1:17" ht="14.25" customHeight="1" x14ac:dyDescent="0.25">
      <c r="A19" s="63">
        <f t="shared" si="0"/>
        <v>17</v>
      </c>
      <c r="B19" s="19" t="s">
        <v>5</v>
      </c>
      <c r="C19" s="20">
        <v>650</v>
      </c>
      <c r="D19" s="20">
        <v>33.46</v>
      </c>
      <c r="E19" s="20">
        <v>31.43</v>
      </c>
      <c r="F19" s="21">
        <v>92600</v>
      </c>
      <c r="G19" s="4">
        <f t="shared" si="7"/>
        <v>6.4587973273942126E-2</v>
      </c>
      <c r="H19" s="22">
        <v>40631</v>
      </c>
      <c r="I19" s="22">
        <v>40641</v>
      </c>
      <c r="J19" s="85">
        <f t="shared" si="1"/>
        <v>1319.5000000000007</v>
      </c>
      <c r="K19" s="66">
        <f t="shared" si="2"/>
        <v>10</v>
      </c>
      <c r="L19" s="25">
        <f t="shared" si="4"/>
        <v>0.4</v>
      </c>
      <c r="M19" s="25">
        <f t="shared" si="5"/>
        <v>0.12567726956724268</v>
      </c>
      <c r="N19" s="25">
        <f t="shared" si="6"/>
        <v>-1.8969888203138992E-2</v>
      </c>
      <c r="O19" s="25" t="e">
        <f>COUNTIF(#REF!,"&gt;0")/20</f>
        <v>#REF!</v>
      </c>
      <c r="P19" s="25" t="e">
        <f>(SUMIF(#REF!,"&gt;0")/(20*O19))</f>
        <v>#REF!</v>
      </c>
      <c r="Q19" s="25" t="e">
        <f>(SUMIF(#REF!,"&lt;0")/(10*(1-O19)))</f>
        <v>#REF!</v>
      </c>
    </row>
    <row r="20" spans="1:17" ht="14.25" customHeight="1" x14ac:dyDescent="0.25">
      <c r="A20" s="63">
        <f t="shared" si="0"/>
        <v>18</v>
      </c>
      <c r="B20" s="19" t="s">
        <v>4</v>
      </c>
      <c r="C20" s="20">
        <v>650</v>
      </c>
      <c r="D20" s="20">
        <v>22.89</v>
      </c>
      <c r="E20" s="20">
        <v>21.14</v>
      </c>
      <c r="F20" s="21">
        <v>2710000</v>
      </c>
      <c r="G20" s="4">
        <f t="shared" si="7"/>
        <v>8.2781456953642377E-2</v>
      </c>
      <c r="H20" s="22">
        <v>40626</v>
      </c>
      <c r="I20" s="22">
        <v>40641</v>
      </c>
      <c r="J20" s="85">
        <f t="shared" si="1"/>
        <v>1137.5</v>
      </c>
      <c r="K20" s="66">
        <f t="shared" si="2"/>
        <v>15</v>
      </c>
      <c r="L20" s="25">
        <f t="shared" si="4"/>
        <v>0.5</v>
      </c>
      <c r="M20" s="25">
        <f t="shared" si="5"/>
        <v>0.11709810704452261</v>
      </c>
      <c r="N20" s="25">
        <f t="shared" si="6"/>
        <v>-1.1409286179322074E-2</v>
      </c>
      <c r="O20" s="25">
        <f t="shared" ref="O20:O71" si="8">COUNTIF(G1:G20,"&gt;0")/20</f>
        <v>0.3</v>
      </c>
      <c r="P20" s="25">
        <f t="shared" ref="P20:P71" si="9">(SUMIF(G1:G20,"&gt;0")/(20*O20))</f>
        <v>0.10775714064315117</v>
      </c>
      <c r="Q20" s="25">
        <f t="shared" ref="Q20:Q75" si="10">(SUMIF(G1:G20,"&lt;0")/(10*(1-O20)))</f>
        <v>-5.5391278358567934E-2</v>
      </c>
    </row>
    <row r="21" spans="1:17" ht="14.25" customHeight="1" x14ac:dyDescent="0.25">
      <c r="A21" s="63">
        <f t="shared" si="0"/>
        <v>19</v>
      </c>
      <c r="B21" s="19" t="s">
        <v>3</v>
      </c>
      <c r="C21" s="20">
        <v>1000</v>
      </c>
      <c r="D21" s="20">
        <v>20.73</v>
      </c>
      <c r="E21" s="20">
        <v>20.53</v>
      </c>
      <c r="F21" s="21">
        <v>1080000</v>
      </c>
      <c r="G21" s="4">
        <f t="shared" si="7"/>
        <v>9.7418412079882753E-3</v>
      </c>
      <c r="H21" s="22">
        <v>40626</v>
      </c>
      <c r="I21" s="22">
        <v>40641</v>
      </c>
      <c r="J21" s="85">
        <f t="shared" si="1"/>
        <v>199.99999999999929</v>
      </c>
      <c r="K21" s="66">
        <f t="shared" si="2"/>
        <v>15</v>
      </c>
      <c r="L21" s="25">
        <f t="shared" si="4"/>
        <v>0.6</v>
      </c>
      <c r="M21" s="25">
        <f t="shared" si="5"/>
        <v>9.9205396071766885E-2</v>
      </c>
      <c r="N21" s="25">
        <f t="shared" si="6"/>
        <v>-7.8032664759533138E-3</v>
      </c>
      <c r="O21" s="25">
        <f t="shared" si="8"/>
        <v>0.35</v>
      </c>
      <c r="P21" s="25">
        <f t="shared" si="9"/>
        <v>9.3754955009556468E-2</v>
      </c>
      <c r="Q21" s="25">
        <f t="shared" si="10"/>
        <v>-5.965214592461162E-2</v>
      </c>
    </row>
    <row r="22" spans="1:17" x14ac:dyDescent="0.25">
      <c r="A22" s="63">
        <f t="shared" si="0"/>
        <v>20</v>
      </c>
      <c r="B22" s="19" t="s">
        <v>2</v>
      </c>
      <c r="C22" s="20">
        <v>1500</v>
      </c>
      <c r="D22" s="20">
        <v>14.88</v>
      </c>
      <c r="E22" s="20">
        <v>13.89</v>
      </c>
      <c r="F22" s="21">
        <v>435000</v>
      </c>
      <c r="G22" s="4">
        <f t="shared" si="7"/>
        <v>7.1274298056155524E-2</v>
      </c>
      <c r="H22" s="22">
        <v>40626</v>
      </c>
      <c r="I22" s="22">
        <v>40641</v>
      </c>
      <c r="J22" s="85">
        <f t="shared" si="1"/>
        <v>1485.0000000000002</v>
      </c>
      <c r="K22" s="66">
        <f t="shared" si="2"/>
        <v>15</v>
      </c>
      <c r="L22" s="25">
        <f t="shared" si="4"/>
        <v>0.7</v>
      </c>
      <c r="M22" s="25">
        <f t="shared" si="5"/>
        <v>9.5215239212393832E-2</v>
      </c>
      <c r="N22" s="25">
        <f t="shared" si="6"/>
        <v>-3.3385857575208705E-3</v>
      </c>
      <c r="O22" s="25">
        <f t="shared" si="8"/>
        <v>0.4</v>
      </c>
      <c r="P22" s="25">
        <f t="shared" si="9"/>
        <v>9.0944872890381348E-2</v>
      </c>
      <c r="Q22" s="25">
        <f t="shared" si="10"/>
        <v>-6.4623158084995927E-2</v>
      </c>
    </row>
    <row r="23" spans="1:17" ht="14.25" customHeight="1" x14ac:dyDescent="0.25">
      <c r="A23" s="63">
        <f t="shared" si="0"/>
        <v>21</v>
      </c>
      <c r="B23" s="19" t="s">
        <v>30</v>
      </c>
      <c r="C23" s="20">
        <v>80</v>
      </c>
      <c r="D23" s="20">
        <v>271.55</v>
      </c>
      <c r="E23" s="20">
        <v>276.45</v>
      </c>
      <c r="F23" s="21">
        <v>332000</v>
      </c>
      <c r="G23" s="8">
        <f t="shared" si="7"/>
        <v>-1.7724724181587909E-2</v>
      </c>
      <c r="H23" s="22">
        <v>40638</v>
      </c>
      <c r="I23" s="22">
        <v>40644</v>
      </c>
      <c r="J23" s="84">
        <f t="shared" si="1"/>
        <v>-391.99999999999818</v>
      </c>
      <c r="K23" s="65">
        <f t="shared" si="2"/>
        <v>6</v>
      </c>
      <c r="L23" s="25">
        <f t="shared" ref="L23:L31" si="11">COUNTIF(G15:G23,"&gt;0")/10</f>
        <v>0.5</v>
      </c>
      <c r="M23" s="25">
        <f t="shared" si="5"/>
        <v>9.6597334897351367E-2</v>
      </c>
      <c r="N23" s="25">
        <f t="shared" si="6"/>
        <v>-5.3056893889078778E-3</v>
      </c>
      <c r="O23" s="25">
        <f t="shared" si="8"/>
        <v>0.4</v>
      </c>
      <c r="P23" s="25">
        <f t="shared" si="9"/>
        <v>9.0944872890381348E-2</v>
      </c>
      <c r="Q23" s="25">
        <f t="shared" si="10"/>
        <v>-6.1304877348235455E-2</v>
      </c>
    </row>
    <row r="24" spans="1:17" ht="14.25" customHeight="1" x14ac:dyDescent="0.25">
      <c r="A24" s="63">
        <f t="shared" si="0"/>
        <v>22</v>
      </c>
      <c r="B24" s="19" t="s">
        <v>31</v>
      </c>
      <c r="C24" s="20">
        <v>70</v>
      </c>
      <c r="D24" s="20">
        <v>271.55</v>
      </c>
      <c r="E24" s="20">
        <v>277.99</v>
      </c>
      <c r="F24" s="21">
        <v>332000</v>
      </c>
      <c r="G24" s="8">
        <f t="shared" si="7"/>
        <v>-2.316630094607719E-2</v>
      </c>
      <c r="H24" s="22">
        <v>40638</v>
      </c>
      <c r="I24" s="22">
        <v>40644</v>
      </c>
      <c r="J24" s="84">
        <f t="shared" si="1"/>
        <v>-450.79999999999984</v>
      </c>
      <c r="K24" s="65">
        <f t="shared" si="2"/>
        <v>6</v>
      </c>
      <c r="L24" s="25">
        <f t="shared" si="11"/>
        <v>0.5</v>
      </c>
      <c r="M24" s="25">
        <f t="shared" si="5"/>
        <v>6.1548081640281152E-2</v>
      </c>
      <c r="N24" s="25">
        <f t="shared" si="6"/>
        <v>-7.5760983484171153E-3</v>
      </c>
      <c r="O24" s="25">
        <f t="shared" si="8"/>
        <v>0.4</v>
      </c>
      <c r="P24" s="25">
        <f t="shared" si="9"/>
        <v>9.0944872890381348E-2</v>
      </c>
      <c r="Q24" s="25">
        <f t="shared" si="10"/>
        <v>-5.7857130847079198E-2</v>
      </c>
    </row>
    <row r="25" spans="1:17" x14ac:dyDescent="0.25">
      <c r="A25" s="63">
        <f t="shared" si="0"/>
        <v>23</v>
      </c>
      <c r="B25" s="19" t="s">
        <v>32</v>
      </c>
      <c r="C25" s="20">
        <v>550</v>
      </c>
      <c r="D25" s="20">
        <v>53.81</v>
      </c>
      <c r="E25" s="20">
        <v>55.62</v>
      </c>
      <c r="F25" s="21">
        <v>310000</v>
      </c>
      <c r="G25" s="8">
        <f t="shared" si="7"/>
        <v>-3.2542250988852849E-2</v>
      </c>
      <c r="H25" s="22">
        <v>40637</v>
      </c>
      <c r="I25" s="22">
        <v>40644</v>
      </c>
      <c r="J25" s="84">
        <f t="shared" si="1"/>
        <v>-995.49999999999739</v>
      </c>
      <c r="K25" s="65">
        <f t="shared" si="2"/>
        <v>7</v>
      </c>
      <c r="L25" s="25">
        <f t="shared" si="11"/>
        <v>0.5</v>
      </c>
      <c r="M25" s="25">
        <f t="shared" si="5"/>
        <v>6.1548081640281152E-2</v>
      </c>
      <c r="N25" s="25">
        <f t="shared" si="6"/>
        <v>-8.473383949432034E-3</v>
      </c>
      <c r="O25" s="25">
        <f t="shared" si="8"/>
        <v>0.4</v>
      </c>
      <c r="P25" s="25">
        <f t="shared" si="9"/>
        <v>9.0944872890381348E-2</v>
      </c>
      <c r="Q25" s="25">
        <f t="shared" si="10"/>
        <v>-6.2045127266135786E-2</v>
      </c>
    </row>
    <row r="26" spans="1:17" x14ac:dyDescent="0.25">
      <c r="A26" s="63">
        <f t="shared" si="0"/>
        <v>24</v>
      </c>
      <c r="B26" s="19" t="s">
        <v>1</v>
      </c>
      <c r="C26" s="20">
        <v>1450</v>
      </c>
      <c r="D26" s="20">
        <v>14.35</v>
      </c>
      <c r="E26" s="20">
        <v>13.77</v>
      </c>
      <c r="F26" s="21">
        <v>379000</v>
      </c>
      <c r="G26" s="4">
        <f t="shared" si="7"/>
        <v>4.2120551924473497E-2</v>
      </c>
      <c r="H26" s="22">
        <v>40632</v>
      </c>
      <c r="I26" s="22">
        <v>40644</v>
      </c>
      <c r="J26" s="85">
        <f t="shared" si="1"/>
        <v>841.00000000000011</v>
      </c>
      <c r="K26" s="66">
        <f t="shared" si="2"/>
        <v>12</v>
      </c>
      <c r="L26" s="25">
        <f t="shared" si="11"/>
        <v>0.6</v>
      </c>
      <c r="M26" s="25">
        <f t="shared" si="5"/>
        <v>5.8310160020979877E-2</v>
      </c>
      <c r="N26" s="25">
        <f t="shared" si="6"/>
        <v>-8.3729312140526872E-3</v>
      </c>
      <c r="O26" s="25">
        <f t="shared" si="8"/>
        <v>0.45</v>
      </c>
      <c r="P26" s="25">
        <f t="shared" si="9"/>
        <v>8.5519948338613816E-2</v>
      </c>
      <c r="Q26" s="25">
        <f t="shared" si="10"/>
        <v>-6.5576333731376141E-2</v>
      </c>
    </row>
    <row r="27" spans="1:17" x14ac:dyDescent="0.25">
      <c r="A27" s="63">
        <f t="shared" si="0"/>
        <v>25</v>
      </c>
      <c r="B27" s="19" t="s">
        <v>0</v>
      </c>
      <c r="C27" s="20">
        <v>400</v>
      </c>
      <c r="D27" s="20">
        <v>63.51</v>
      </c>
      <c r="E27" s="20">
        <v>55.56</v>
      </c>
      <c r="F27" s="21">
        <v>613000</v>
      </c>
      <c r="G27" s="4">
        <f t="shared" si="7"/>
        <v>0.14308855291576666</v>
      </c>
      <c r="H27" s="22">
        <v>40626</v>
      </c>
      <c r="I27" s="22">
        <v>40644</v>
      </c>
      <c r="J27" s="85">
        <f t="shared" si="1"/>
        <v>3179.9999999999982</v>
      </c>
      <c r="K27" s="66">
        <f t="shared" si="2"/>
        <v>18</v>
      </c>
      <c r="L27" s="25">
        <f t="shared" si="11"/>
        <v>0.6</v>
      </c>
      <c r="M27" s="25">
        <f t="shared" si="5"/>
        <v>8.2158252173607657E-2</v>
      </c>
      <c r="N27" s="25">
        <f t="shared" si="6"/>
        <v>-8.0006467662231111E-3</v>
      </c>
      <c r="O27" s="25">
        <f t="shared" si="8"/>
        <v>0.45</v>
      </c>
      <c r="P27" s="25">
        <f t="shared" si="9"/>
        <v>9.4635086591888545E-2</v>
      </c>
      <c r="Q27" s="25">
        <f t="shared" si="10"/>
        <v>-6.5576333731376141E-2</v>
      </c>
    </row>
    <row r="28" spans="1:17" ht="14.25" customHeight="1" x14ac:dyDescent="0.25">
      <c r="A28" s="63">
        <f t="shared" si="0"/>
        <v>26</v>
      </c>
      <c r="B28" s="19" t="s">
        <v>34</v>
      </c>
      <c r="C28" s="20">
        <v>966</v>
      </c>
      <c r="D28" s="20">
        <v>19.57</v>
      </c>
      <c r="E28" s="20">
        <v>20.74</v>
      </c>
      <c r="F28" s="21">
        <v>770000</v>
      </c>
      <c r="G28" s="8">
        <f t="shared" ref="G28:G59" si="12">(D28-E28)/E28</f>
        <v>-5.6412729026036557E-2</v>
      </c>
      <c r="H28" s="22">
        <v>40644</v>
      </c>
      <c r="I28" s="22">
        <v>40645</v>
      </c>
      <c r="J28" s="84">
        <f>C28*(D28-E28)</f>
        <v>-1130.2199999999982</v>
      </c>
      <c r="K28" s="67">
        <f>I28-H28</f>
        <v>1</v>
      </c>
      <c r="L28" s="25">
        <f t="shared" si="11"/>
        <v>0.5</v>
      </c>
      <c r="M28" s="25">
        <f t="shared" si="5"/>
        <v>8.2718934866393687E-2</v>
      </c>
      <c r="N28" s="25">
        <f t="shared" si="6"/>
        <v>-1.415553095753065E-2</v>
      </c>
      <c r="O28" s="25">
        <f t="shared" si="8"/>
        <v>0.45</v>
      </c>
      <c r="P28" s="25">
        <f t="shared" si="9"/>
        <v>9.4635086591888545E-2</v>
      </c>
      <c r="Q28" s="25">
        <f t="shared" si="10"/>
        <v>-5.8150128489680666E-2</v>
      </c>
    </row>
    <row r="29" spans="1:17" x14ac:dyDescent="0.25">
      <c r="A29" s="63">
        <f t="shared" si="0"/>
        <v>27</v>
      </c>
      <c r="B29" s="19" t="s">
        <v>35</v>
      </c>
      <c r="C29" s="20">
        <v>1100</v>
      </c>
      <c r="D29" s="20">
        <v>19.149999999999999</v>
      </c>
      <c r="E29" s="20">
        <v>20.149999999999999</v>
      </c>
      <c r="F29" s="21">
        <v>770000</v>
      </c>
      <c r="G29" s="8">
        <f t="shared" si="12"/>
        <v>-4.9627791563275438E-2</v>
      </c>
      <c r="H29" s="22">
        <v>40632</v>
      </c>
      <c r="I29" s="22">
        <v>40645</v>
      </c>
      <c r="J29" s="84">
        <f>C29*(D29-E29)</f>
        <v>-1100</v>
      </c>
      <c r="K29" s="67">
        <f>I29-H29</f>
        <v>13</v>
      </c>
      <c r="L29" s="25">
        <f t="shared" si="11"/>
        <v>0.4</v>
      </c>
      <c r="M29" s="25">
        <f t="shared" si="5"/>
        <v>8.7251675264506584E-2</v>
      </c>
      <c r="N29" s="25">
        <f t="shared" si="6"/>
        <v>-1.9663010256177671E-2</v>
      </c>
      <c r="O29" s="25">
        <f t="shared" si="8"/>
        <v>0.45</v>
      </c>
      <c r="P29" s="25">
        <f t="shared" si="9"/>
        <v>9.4635086591888545E-2</v>
      </c>
      <c r="Q29" s="25">
        <f t="shared" si="10"/>
        <v>-6.2787607491555694E-2</v>
      </c>
    </row>
    <row r="30" spans="1:17" x14ac:dyDescent="0.25">
      <c r="A30" s="63">
        <f t="shared" si="0"/>
        <v>28</v>
      </c>
      <c r="B30" s="19" t="s">
        <v>36</v>
      </c>
      <c r="C30" s="20">
        <v>1843</v>
      </c>
      <c r="D30" s="20">
        <v>10.25</v>
      </c>
      <c r="E30" s="20">
        <v>10.92</v>
      </c>
      <c r="F30" s="21">
        <v>156000</v>
      </c>
      <c r="G30" s="8">
        <f t="shared" si="12"/>
        <v>-6.1355311355311352E-2</v>
      </c>
      <c r="H30" s="22">
        <v>40644</v>
      </c>
      <c r="I30" s="22">
        <v>40645</v>
      </c>
      <c r="J30" s="84">
        <f>C30*(D30-E30)</f>
        <v>-1234.81</v>
      </c>
      <c r="K30" s="67">
        <f>I30-H30</f>
        <v>1</v>
      </c>
      <c r="L30" s="25">
        <f t="shared" si="11"/>
        <v>0.3</v>
      </c>
      <c r="M30" s="25">
        <f t="shared" si="5"/>
        <v>8.8741748034794662E-2</v>
      </c>
      <c r="N30" s="25">
        <f t="shared" si="6"/>
        <v>-2.642819503052762E-2</v>
      </c>
      <c r="O30" s="25">
        <f t="shared" si="8"/>
        <v>0.45</v>
      </c>
      <c r="P30" s="25">
        <f t="shared" si="9"/>
        <v>9.4635086591888545E-2</v>
      </c>
      <c r="Q30" s="25">
        <f t="shared" si="10"/>
        <v>-6.2102165765651557E-2</v>
      </c>
    </row>
    <row r="31" spans="1:17" x14ac:dyDescent="0.25">
      <c r="A31" s="63">
        <f t="shared" si="0"/>
        <v>29</v>
      </c>
      <c r="B31" s="19" t="s">
        <v>38</v>
      </c>
      <c r="C31" s="20">
        <v>575</v>
      </c>
      <c r="D31" s="20">
        <v>34.659999999999997</v>
      </c>
      <c r="E31" s="20">
        <v>34.78</v>
      </c>
      <c r="F31" s="21">
        <v>654000</v>
      </c>
      <c r="G31" s="8">
        <f t="shared" si="12"/>
        <v>-3.4502587694078364E-3</v>
      </c>
      <c r="H31" s="22">
        <v>40632</v>
      </c>
      <c r="I31" s="22">
        <v>40645</v>
      </c>
      <c r="J31" s="84">
        <f>C31*(D31-E31)</f>
        <v>-69.000000000002615</v>
      </c>
      <c r="K31" s="67">
        <f>I31-H31</f>
        <v>13</v>
      </c>
      <c r="L31" s="25">
        <f t="shared" si="11"/>
        <v>0.2</v>
      </c>
      <c r="M31" s="25">
        <f t="shared" si="5"/>
        <v>0.12824170144819785</v>
      </c>
      <c r="N31" s="25">
        <f t="shared" si="6"/>
        <v>-2.8021455859537588E-2</v>
      </c>
      <c r="O31" s="25">
        <f t="shared" si="8"/>
        <v>0.45</v>
      </c>
      <c r="P31" s="25">
        <f t="shared" si="9"/>
        <v>9.4635086591888545E-2</v>
      </c>
      <c r="Q31" s="25">
        <f t="shared" si="10"/>
        <v>-5.7194685486559524E-2</v>
      </c>
    </row>
    <row r="32" spans="1:17" x14ac:dyDescent="0.25">
      <c r="A32" s="63">
        <f t="shared" si="0"/>
        <v>30</v>
      </c>
      <c r="B32" s="19" t="s">
        <v>39</v>
      </c>
      <c r="C32" s="20">
        <v>800</v>
      </c>
      <c r="D32" s="20">
        <v>33.200000000000003</v>
      </c>
      <c r="E32" s="20">
        <v>29.02</v>
      </c>
      <c r="F32" s="21">
        <v>1740000</v>
      </c>
      <c r="G32" s="4">
        <f t="shared" si="12"/>
        <v>0.14403859407305319</v>
      </c>
      <c r="H32" s="22">
        <v>40626</v>
      </c>
      <c r="I32" s="22">
        <v>40647</v>
      </c>
      <c r="J32" s="85">
        <f t="shared" si="1"/>
        <v>3344.0000000000027</v>
      </c>
      <c r="K32" s="66">
        <f t="shared" si="2"/>
        <v>21</v>
      </c>
      <c r="L32" s="25">
        <f t="shared" si="4"/>
        <v>0.3</v>
      </c>
      <c r="M32" s="25">
        <f t="shared" si="5"/>
        <v>0.10974923297109779</v>
      </c>
      <c r="N32" s="25">
        <f t="shared" si="6"/>
        <v>-2.7439388527100088E-2</v>
      </c>
      <c r="O32" s="25">
        <f t="shared" si="8"/>
        <v>0.5</v>
      </c>
      <c r="P32" s="25">
        <f t="shared" si="9"/>
        <v>9.9575437340005013E-2</v>
      </c>
      <c r="Q32" s="25">
        <f t="shared" si="10"/>
        <v>-5.4897276398084685E-2</v>
      </c>
    </row>
    <row r="33" spans="1:17" x14ac:dyDescent="0.25">
      <c r="A33" s="63">
        <f t="shared" si="0"/>
        <v>31</v>
      </c>
      <c r="B33" s="19" t="s">
        <v>40</v>
      </c>
      <c r="C33" s="20">
        <v>1157</v>
      </c>
      <c r="D33" s="20">
        <v>17.29</v>
      </c>
      <c r="E33" s="20">
        <v>17.71</v>
      </c>
      <c r="F33" s="21">
        <v>205000</v>
      </c>
      <c r="G33" s="8">
        <f t="shared" si="12"/>
        <v>-2.3715415019762941E-2</v>
      </c>
      <c r="H33" s="22">
        <v>40646</v>
      </c>
      <c r="I33" s="22">
        <v>40651</v>
      </c>
      <c r="J33" s="84">
        <f t="shared" ref="J33:J38" si="13">C33*(D33-E33)</f>
        <v>-485.94000000000199</v>
      </c>
      <c r="K33" s="67">
        <f t="shared" ref="K33:K38" si="14">I33-H33</f>
        <v>5</v>
      </c>
      <c r="L33" s="25">
        <f t="shared" si="4"/>
        <v>0.3</v>
      </c>
      <c r="M33" s="25">
        <f t="shared" si="5"/>
        <v>0.10974923297109779</v>
      </c>
      <c r="N33" s="25">
        <f t="shared" si="6"/>
        <v>-2.8112310254330742E-2</v>
      </c>
      <c r="O33" s="25">
        <f t="shared" si="8"/>
        <v>0.45</v>
      </c>
      <c r="P33" s="25">
        <f t="shared" si="9"/>
        <v>9.0248263711116689E-2</v>
      </c>
      <c r="Q33" s="25">
        <f t="shared" si="10"/>
        <v>-5.4218508547306608E-2</v>
      </c>
    </row>
    <row r="34" spans="1:17" x14ac:dyDescent="0.25">
      <c r="A34" s="63">
        <f t="shared" si="0"/>
        <v>32</v>
      </c>
      <c r="B34" s="19" t="s">
        <v>40</v>
      </c>
      <c r="C34" s="20">
        <v>1154</v>
      </c>
      <c r="D34" s="20">
        <v>17.329999999999998</v>
      </c>
      <c r="E34" s="20">
        <v>17.71</v>
      </c>
      <c r="F34" s="21">
        <v>205000</v>
      </c>
      <c r="G34" s="8">
        <f t="shared" si="12"/>
        <v>-2.1456804065499862E-2</v>
      </c>
      <c r="H34" s="22">
        <v>40646</v>
      </c>
      <c r="I34" s="22">
        <v>40651</v>
      </c>
      <c r="J34" s="84">
        <f t="shared" si="13"/>
        <v>-438.52000000000294</v>
      </c>
      <c r="K34" s="67">
        <f t="shared" si="14"/>
        <v>5</v>
      </c>
      <c r="L34" s="25">
        <f>COUNTIF(G25:G34,"&gt;0")/10</f>
        <v>0.3</v>
      </c>
      <c r="M34" s="25">
        <f t="shared" si="5"/>
        <v>0.10974923297109779</v>
      </c>
      <c r="N34" s="25">
        <f t="shared" si="6"/>
        <v>-2.7920286058015518E-2</v>
      </c>
      <c r="O34" s="25">
        <f t="shared" si="8"/>
        <v>0.4</v>
      </c>
      <c r="P34" s="25">
        <f t="shared" si="9"/>
        <v>7.9623513389337389E-2</v>
      </c>
      <c r="Q34" s="25">
        <f t="shared" si="10"/>
        <v>-5.3276433512614373E-2</v>
      </c>
    </row>
    <row r="35" spans="1:17" x14ac:dyDescent="0.25">
      <c r="A35" s="63">
        <f t="shared" si="0"/>
        <v>33</v>
      </c>
      <c r="B35" s="19" t="s">
        <v>40</v>
      </c>
      <c r="C35" s="20">
        <v>1137</v>
      </c>
      <c r="D35" s="20">
        <v>17.04</v>
      </c>
      <c r="E35" s="20">
        <v>17.71</v>
      </c>
      <c r="F35" s="21">
        <v>205000</v>
      </c>
      <c r="G35" s="8">
        <f t="shared" si="12"/>
        <v>-3.783173348390749E-2</v>
      </c>
      <c r="H35" s="22">
        <v>40646</v>
      </c>
      <c r="I35" s="22">
        <v>40651</v>
      </c>
      <c r="J35" s="84">
        <f t="shared" si="13"/>
        <v>-761.7900000000019</v>
      </c>
      <c r="K35" s="67">
        <f t="shared" si="14"/>
        <v>5</v>
      </c>
      <c r="L35" s="25">
        <f t="shared" si="4"/>
        <v>0.3</v>
      </c>
      <c r="M35" s="25">
        <f t="shared" si="5"/>
        <v>0.10974923297109779</v>
      </c>
      <c r="N35" s="25">
        <f t="shared" si="6"/>
        <v>-2.851444252391867E-2</v>
      </c>
      <c r="O35" s="25">
        <f t="shared" si="8"/>
        <v>0.4</v>
      </c>
      <c r="P35" s="25">
        <f t="shared" si="9"/>
        <v>7.9623513389337389E-2</v>
      </c>
      <c r="Q35" s="25">
        <f t="shared" si="10"/>
        <v>-5.5561446251105151E-2</v>
      </c>
    </row>
    <row r="36" spans="1:17" x14ac:dyDescent="0.25">
      <c r="A36" s="63">
        <f t="shared" si="0"/>
        <v>34</v>
      </c>
      <c r="B36" s="19" t="s">
        <v>41</v>
      </c>
      <c r="C36" s="20">
        <v>605</v>
      </c>
      <c r="D36" s="20">
        <v>32</v>
      </c>
      <c r="E36" s="20">
        <v>33.08</v>
      </c>
      <c r="F36" s="21">
        <v>697000</v>
      </c>
      <c r="G36" s="8">
        <f t="shared" si="12"/>
        <v>-3.26481257557436E-2</v>
      </c>
      <c r="H36" s="22">
        <v>40648</v>
      </c>
      <c r="I36" s="22">
        <v>40651</v>
      </c>
      <c r="J36" s="84">
        <f t="shared" si="13"/>
        <v>-653.39999999999895</v>
      </c>
      <c r="K36" s="67">
        <f t="shared" si="14"/>
        <v>3</v>
      </c>
      <c r="L36" s="25">
        <f t="shared" si="4"/>
        <v>0.2</v>
      </c>
      <c r="M36" s="25">
        <f t="shared" si="5"/>
        <v>0.14356357349440993</v>
      </c>
      <c r="N36" s="25">
        <f t="shared" si="6"/>
        <v>-3.3452356785886317E-2</v>
      </c>
      <c r="O36" s="25">
        <f t="shared" si="8"/>
        <v>0.4</v>
      </c>
      <c r="P36" s="25">
        <f t="shared" si="9"/>
        <v>7.9623513389337389E-2</v>
      </c>
      <c r="Q36" s="25">
        <f t="shared" si="10"/>
        <v>-6.0890868598351883E-2</v>
      </c>
    </row>
    <row r="37" spans="1:17" x14ac:dyDescent="0.25">
      <c r="A37" s="63">
        <f t="shared" si="0"/>
        <v>35</v>
      </c>
      <c r="B37" s="19" t="s">
        <v>42</v>
      </c>
      <c r="C37" s="20">
        <v>1100</v>
      </c>
      <c r="D37" s="20">
        <v>30.86</v>
      </c>
      <c r="E37" s="20">
        <v>30.97</v>
      </c>
      <c r="F37" s="21">
        <v>30000</v>
      </c>
      <c r="G37" s="8">
        <f t="shared" si="12"/>
        <v>-3.5518243461414088E-3</v>
      </c>
      <c r="H37" s="22">
        <v>40637</v>
      </c>
      <c r="I37" s="22">
        <v>40652</v>
      </c>
      <c r="J37" s="84">
        <f t="shared" si="13"/>
        <v>-120.99999999999937</v>
      </c>
      <c r="K37" s="68">
        <f t="shared" si="14"/>
        <v>15</v>
      </c>
      <c r="L37" s="25">
        <f t="shared" si="4"/>
        <v>0.1</v>
      </c>
      <c r="M37" s="25">
        <f t="shared" si="5"/>
        <v>0.14403859407305319</v>
      </c>
      <c r="N37" s="25">
        <f t="shared" si="6"/>
        <v>-3.3885872818177176E-2</v>
      </c>
      <c r="O37" s="25">
        <f t="shared" si="8"/>
        <v>0.4</v>
      </c>
      <c r="P37" s="25">
        <f t="shared" si="9"/>
        <v>7.9623513389337389E-2</v>
      </c>
      <c r="Q37" s="25">
        <f t="shared" si="10"/>
        <v>-6.0580544916934077E-2</v>
      </c>
    </row>
    <row r="38" spans="1:17" x14ac:dyDescent="0.25">
      <c r="A38" s="63">
        <f t="shared" si="0"/>
        <v>36</v>
      </c>
      <c r="B38" s="19" t="s">
        <v>40</v>
      </c>
      <c r="C38" s="20">
        <v>1137</v>
      </c>
      <c r="D38" s="20">
        <v>17.04</v>
      </c>
      <c r="E38" s="20">
        <v>17.71</v>
      </c>
      <c r="F38" s="21">
        <v>205000</v>
      </c>
      <c r="G38" s="8">
        <f t="shared" si="12"/>
        <v>-3.783173348390749E-2</v>
      </c>
      <c r="H38" s="22">
        <v>40646</v>
      </c>
      <c r="I38" s="22">
        <v>40652</v>
      </c>
      <c r="J38" s="84">
        <f t="shared" si="13"/>
        <v>-761.7900000000019</v>
      </c>
      <c r="K38" s="67">
        <f t="shared" si="14"/>
        <v>6</v>
      </c>
      <c r="L38" s="25">
        <f t="shared" si="4"/>
        <v>0.1</v>
      </c>
      <c r="M38" s="25">
        <f t="shared" si="5"/>
        <v>0.14403859407305319</v>
      </c>
      <c r="N38" s="25">
        <f t="shared" si="6"/>
        <v>-3.1715097896145836E-2</v>
      </c>
      <c r="O38" s="25">
        <f t="shared" si="8"/>
        <v>0.35</v>
      </c>
      <c r="P38" s="25">
        <f t="shared" si="9"/>
        <v>7.9661895486431655E-2</v>
      </c>
      <c r="Q38" s="25">
        <f t="shared" si="10"/>
        <v>-6.1740769690078766E-2</v>
      </c>
    </row>
    <row r="39" spans="1:17" x14ac:dyDescent="0.25">
      <c r="A39" s="63">
        <f t="shared" si="0"/>
        <v>37</v>
      </c>
      <c r="B39" s="19" t="s">
        <v>46</v>
      </c>
      <c r="C39" s="20">
        <v>750</v>
      </c>
      <c r="D39" s="20">
        <v>26.08</v>
      </c>
      <c r="E39" s="20">
        <v>26.57</v>
      </c>
      <c r="F39" s="21">
        <v>62000</v>
      </c>
      <c r="G39" s="8">
        <f t="shared" si="12"/>
        <v>-1.8441851712457734E-2</v>
      </c>
      <c r="H39" s="22">
        <v>40645</v>
      </c>
      <c r="I39" s="22">
        <v>40653</v>
      </c>
      <c r="J39" s="84">
        <f t="shared" ref="J39:J45" si="15">C39*(D39-E39)</f>
        <v>-367.50000000000148</v>
      </c>
      <c r="K39" s="68">
        <f t="shared" ref="K39:K45" si="16">I39-H39</f>
        <v>8</v>
      </c>
      <c r="L39" s="25">
        <f t="shared" si="4"/>
        <v>0.1</v>
      </c>
      <c r="M39" s="25">
        <f t="shared" si="5"/>
        <v>0.14403859407305319</v>
      </c>
      <c r="N39" s="25">
        <f t="shared" si="6"/>
        <v>-2.8071716356408597E-2</v>
      </c>
      <c r="O39" s="25">
        <f t="shared" si="8"/>
        <v>0.3</v>
      </c>
      <c r="P39" s="25">
        <f t="shared" si="9"/>
        <v>8.2174215855179922E-2</v>
      </c>
      <c r="Q39" s="25">
        <f t="shared" si="10"/>
        <v>-5.9965264956852816E-2</v>
      </c>
    </row>
    <row r="40" spans="1:17" x14ac:dyDescent="0.25">
      <c r="A40" s="63">
        <f t="shared" si="0"/>
        <v>38</v>
      </c>
      <c r="B40" s="19" t="s">
        <v>47</v>
      </c>
      <c r="C40" s="20">
        <v>748</v>
      </c>
      <c r="D40" s="20">
        <v>26.08</v>
      </c>
      <c r="E40" s="20">
        <v>26.74</v>
      </c>
      <c r="F40" s="21">
        <v>62000</v>
      </c>
      <c r="G40" s="8">
        <f t="shared" si="12"/>
        <v>-2.4682124158563957E-2</v>
      </c>
      <c r="H40" s="22">
        <v>40645</v>
      </c>
      <c r="I40" s="22">
        <v>40653</v>
      </c>
      <c r="J40" s="84">
        <f t="shared" si="15"/>
        <v>-493.68000000000012</v>
      </c>
      <c r="K40" s="67">
        <f t="shared" si="16"/>
        <v>8</v>
      </c>
      <c r="L40" s="25">
        <f t="shared" si="4"/>
        <v>0.1</v>
      </c>
      <c r="M40" s="25">
        <f t="shared" si="5"/>
        <v>0.14403859407305319</v>
      </c>
      <c r="N40" s="25">
        <f t="shared" si="6"/>
        <v>-2.3787272344936741E-2</v>
      </c>
      <c r="O40" s="25">
        <f t="shared" si="8"/>
        <v>0.25</v>
      </c>
      <c r="P40" s="25">
        <f t="shared" si="9"/>
        <v>8.2052767635487439E-2</v>
      </c>
      <c r="Q40" s="25">
        <f t="shared" si="10"/>
        <v>-5.9258530514204488E-2</v>
      </c>
    </row>
    <row r="41" spans="1:17" x14ac:dyDescent="0.25">
      <c r="A41" s="63">
        <f t="shared" si="0"/>
        <v>39</v>
      </c>
      <c r="B41" s="19" t="s">
        <v>48</v>
      </c>
      <c r="C41" s="20">
        <v>382</v>
      </c>
      <c r="D41" s="20">
        <v>52.34</v>
      </c>
      <c r="E41" s="20">
        <v>53.84</v>
      </c>
      <c r="F41" s="21">
        <v>7250000</v>
      </c>
      <c r="G41" s="8">
        <f t="shared" si="12"/>
        <v>-2.7860326894502227E-2</v>
      </c>
      <c r="H41" s="22">
        <v>40652</v>
      </c>
      <c r="I41" s="22">
        <v>40658</v>
      </c>
      <c r="J41" s="84">
        <f t="shared" si="15"/>
        <v>-573</v>
      </c>
      <c r="K41" s="67">
        <f t="shared" si="16"/>
        <v>6</v>
      </c>
      <c r="L41" s="25">
        <f t="shared" si="4"/>
        <v>0.1</v>
      </c>
      <c r="M41" s="25">
        <f t="shared" si="5"/>
        <v>0.14403859407305319</v>
      </c>
      <c r="N41" s="25">
        <f t="shared" si="6"/>
        <v>-2.6639044394011779E-2</v>
      </c>
      <c r="O41" s="25">
        <f t="shared" si="8"/>
        <v>0.2</v>
      </c>
      <c r="P41" s="25">
        <f t="shared" si="9"/>
        <v>0.10013049924236223</v>
      </c>
      <c r="Q41" s="25">
        <f t="shared" si="10"/>
        <v>-5.9037413218879488E-2</v>
      </c>
    </row>
    <row r="42" spans="1:17" x14ac:dyDescent="0.25">
      <c r="A42" s="63">
        <f t="shared" si="0"/>
        <v>40</v>
      </c>
      <c r="B42" s="19" t="s">
        <v>48</v>
      </c>
      <c r="C42" s="20">
        <v>361</v>
      </c>
      <c r="D42" s="20">
        <v>52.14</v>
      </c>
      <c r="E42" s="20">
        <v>53.84</v>
      </c>
      <c r="F42" s="21">
        <v>7250000</v>
      </c>
      <c r="G42" s="8">
        <f t="shared" si="12"/>
        <v>-3.1575037147102573E-2</v>
      </c>
      <c r="H42" s="22">
        <v>40652</v>
      </c>
      <c r="I42" s="22">
        <v>40658</v>
      </c>
      <c r="J42" s="84">
        <f t="shared" si="15"/>
        <v>-613.70000000000107</v>
      </c>
      <c r="K42" s="67">
        <f t="shared" si="16"/>
        <v>6</v>
      </c>
      <c r="L42" s="25">
        <f t="shared" si="4"/>
        <v>0</v>
      </c>
      <c r="M42" s="25" t="e">
        <f>(SUMIF(G33:G42,"&gt;0")/(10*L42))</f>
        <v>#DIV/0!</v>
      </c>
      <c r="N42" s="25" t="e">
        <f t="shared" si="6"/>
        <v>#DIV/0!</v>
      </c>
      <c r="O42" s="25">
        <f t="shared" si="8"/>
        <v>0.15</v>
      </c>
      <c r="P42" s="25">
        <f t="shared" si="9"/>
        <v>0.10974923297109779</v>
      </c>
      <c r="Q42" s="25">
        <f t="shared" si="10"/>
        <v>-5.9279334458604525E-2</v>
      </c>
    </row>
    <row r="43" spans="1:17" x14ac:dyDescent="0.25">
      <c r="A43" s="63">
        <f t="shared" si="0"/>
        <v>41</v>
      </c>
      <c r="B43" s="19" t="s">
        <v>49</v>
      </c>
      <c r="C43" s="20">
        <v>268</v>
      </c>
      <c r="D43" s="20">
        <v>72.05</v>
      </c>
      <c r="E43" s="20">
        <v>74.599999999999994</v>
      </c>
      <c r="F43" s="21">
        <v>820000</v>
      </c>
      <c r="G43" s="8">
        <f t="shared" si="12"/>
        <v>-3.4182305630026777E-2</v>
      </c>
      <c r="H43" s="22">
        <v>40645</v>
      </c>
      <c r="I43" s="22">
        <v>40659</v>
      </c>
      <c r="J43" s="84">
        <f t="shared" si="15"/>
        <v>-683.39999999999918</v>
      </c>
      <c r="K43" s="67">
        <f t="shared" si="16"/>
        <v>14</v>
      </c>
      <c r="L43" s="25">
        <f t="shared" si="4"/>
        <v>0</v>
      </c>
      <c r="M43" s="25" t="e">
        <f t="shared" si="5"/>
        <v>#DIV/0!</v>
      </c>
      <c r="N43" s="25" t="e">
        <f t="shared" si="6"/>
        <v>#DIV/0!</v>
      </c>
      <c r="O43" s="25">
        <f t="shared" si="8"/>
        <v>0.15</v>
      </c>
      <c r="P43" s="25">
        <f t="shared" si="9"/>
        <v>0.10974923297109779</v>
      </c>
      <c r="Q43" s="25">
        <f t="shared" si="10"/>
        <v>-6.1215520511362045E-2</v>
      </c>
    </row>
    <row r="44" spans="1:17" x14ac:dyDescent="0.25">
      <c r="A44" s="63">
        <f t="shared" si="0"/>
        <v>42</v>
      </c>
      <c r="B44" s="19" t="s">
        <v>50</v>
      </c>
      <c r="C44" s="20">
        <v>451</v>
      </c>
      <c r="D44" s="20">
        <v>43.72</v>
      </c>
      <c r="E44" s="20">
        <v>44.4</v>
      </c>
      <c r="F44" s="21">
        <v>2870000</v>
      </c>
      <c r="G44" s="8">
        <f t="shared" si="12"/>
        <v>-1.531531531531531E-2</v>
      </c>
      <c r="H44" s="22">
        <v>40658</v>
      </c>
      <c r="I44" s="22">
        <v>40659</v>
      </c>
      <c r="J44" s="84">
        <f t="shared" si="15"/>
        <v>-306.67999999999989</v>
      </c>
      <c r="K44" s="67">
        <f t="shared" si="16"/>
        <v>1</v>
      </c>
      <c r="L44" s="25">
        <f t="shared" si="4"/>
        <v>0</v>
      </c>
      <c r="M44" s="25" t="e">
        <f t="shared" si="5"/>
        <v>#DIV/0!</v>
      </c>
      <c r="N44" s="25" t="e">
        <f t="shared" si="6"/>
        <v>#DIV/0!</v>
      </c>
      <c r="O44" s="25">
        <f t="shared" si="8"/>
        <v>0.15</v>
      </c>
      <c r="P44" s="25">
        <f t="shared" si="9"/>
        <v>0.10974923297109779</v>
      </c>
      <c r="Q44" s="25">
        <f t="shared" si="10"/>
        <v>-6.0291875143037112E-2</v>
      </c>
    </row>
    <row r="45" spans="1:17" x14ac:dyDescent="0.25">
      <c r="A45" s="63">
        <f t="shared" si="0"/>
        <v>43</v>
      </c>
      <c r="B45" s="19" t="s">
        <v>57</v>
      </c>
      <c r="C45" s="20">
        <v>1002</v>
      </c>
      <c r="D45" s="20">
        <v>20</v>
      </c>
      <c r="E45" s="20">
        <v>20.07</v>
      </c>
      <c r="F45" s="21">
        <v>94000</v>
      </c>
      <c r="G45" s="8">
        <f t="shared" si="12"/>
        <v>-3.487792725460901E-3</v>
      </c>
      <c r="H45" s="22">
        <v>40647</v>
      </c>
      <c r="I45" s="22">
        <v>40660</v>
      </c>
      <c r="J45" s="84">
        <f t="shared" si="15"/>
        <v>-70.140000000000285</v>
      </c>
      <c r="K45" s="67">
        <f t="shared" si="16"/>
        <v>13</v>
      </c>
      <c r="L45" s="25">
        <f t="shared" si="4"/>
        <v>0</v>
      </c>
      <c r="M45" s="25" t="e">
        <f t="shared" si="5"/>
        <v>#DIV/0!</v>
      </c>
      <c r="N45" s="25" t="e">
        <f t="shared" si="6"/>
        <v>#DIV/0!</v>
      </c>
      <c r="O45" s="25">
        <f t="shared" si="8"/>
        <v>0.15</v>
      </c>
      <c r="P45" s="25">
        <f t="shared" si="9"/>
        <v>0.10974923297109779</v>
      </c>
      <c r="Q45" s="25">
        <f t="shared" si="10"/>
        <v>-5.6873703582638054E-2</v>
      </c>
    </row>
    <row r="46" spans="1:17" x14ac:dyDescent="0.25">
      <c r="A46" s="63">
        <f t="shared" si="0"/>
        <v>44</v>
      </c>
      <c r="B46" s="19" t="s">
        <v>58</v>
      </c>
      <c r="C46" s="20">
        <v>952</v>
      </c>
      <c r="D46" s="20">
        <v>23.13</v>
      </c>
      <c r="E46" s="20">
        <v>21.01</v>
      </c>
      <c r="F46" s="21">
        <v>189000</v>
      </c>
      <c r="G46" s="4">
        <f t="shared" si="12"/>
        <v>0.10090433127082329</v>
      </c>
      <c r="H46" s="22">
        <v>40647</v>
      </c>
      <c r="I46" s="22">
        <v>40660</v>
      </c>
      <c r="J46" s="85">
        <f t="shared" si="1"/>
        <v>2018.2399999999975</v>
      </c>
      <c r="K46" s="69">
        <f t="shared" si="2"/>
        <v>13</v>
      </c>
      <c r="L46" s="25">
        <f t="shared" si="4"/>
        <v>0.1</v>
      </c>
      <c r="M46" s="25">
        <f t="shared" si="5"/>
        <v>0.10090433127082329</v>
      </c>
      <c r="N46" s="25">
        <f t="shared" si="6"/>
        <v>-2.1902931830583269E-2</v>
      </c>
      <c r="O46" s="25">
        <f t="shared" si="8"/>
        <v>0.15</v>
      </c>
      <c r="P46" s="25">
        <f t="shared" si="9"/>
        <v>0.12934382608654771</v>
      </c>
      <c r="Q46" s="25">
        <f t="shared" si="10"/>
        <v>-5.6873703582638054E-2</v>
      </c>
    </row>
    <row r="47" spans="1:17" x14ac:dyDescent="0.25">
      <c r="A47" s="63">
        <f t="shared" si="0"/>
        <v>45</v>
      </c>
      <c r="B47" s="19" t="s">
        <v>59</v>
      </c>
      <c r="C47" s="20">
        <v>3028</v>
      </c>
      <c r="D47" s="20">
        <v>6.49</v>
      </c>
      <c r="E47" s="20">
        <v>5.35</v>
      </c>
      <c r="F47" s="21">
        <v>43600000</v>
      </c>
      <c r="G47" s="4">
        <f t="shared" si="12"/>
        <v>0.21308411214953282</v>
      </c>
      <c r="H47" s="22">
        <v>40626</v>
      </c>
      <c r="I47" s="22">
        <v>40660</v>
      </c>
      <c r="J47" s="85">
        <f t="shared" si="1"/>
        <v>3451.9200000000019</v>
      </c>
      <c r="K47" s="69">
        <f t="shared" si="2"/>
        <v>34</v>
      </c>
      <c r="L47" s="25">
        <f t="shared" si="4"/>
        <v>0.2</v>
      </c>
      <c r="M47" s="25">
        <f t="shared" si="5"/>
        <v>0.15699422171017807</v>
      </c>
      <c r="N47" s="25">
        <f t="shared" si="6"/>
        <v>-2.2938927827948402E-2</v>
      </c>
      <c r="O47" s="25">
        <f t="shared" si="8"/>
        <v>0.15</v>
      </c>
      <c r="P47" s="25">
        <f t="shared" si="9"/>
        <v>0.15267567916446978</v>
      </c>
      <c r="Q47" s="25">
        <f t="shared" si="10"/>
        <v>-5.6873703582638054E-2</v>
      </c>
    </row>
    <row r="48" spans="1:17" x14ac:dyDescent="0.25">
      <c r="A48" s="63">
        <f t="shared" si="0"/>
        <v>46</v>
      </c>
      <c r="B48" s="19" t="s">
        <v>67</v>
      </c>
      <c r="C48" s="20">
        <v>465</v>
      </c>
      <c r="D48" s="20">
        <v>21.16</v>
      </c>
      <c r="E48" s="20">
        <v>18.09</v>
      </c>
      <c r="F48" s="21">
        <v>2810000</v>
      </c>
      <c r="G48" s="4">
        <f t="shared" si="12"/>
        <v>0.16970702045328911</v>
      </c>
      <c r="H48" s="22">
        <v>40637</v>
      </c>
      <c r="I48" s="22">
        <v>40660</v>
      </c>
      <c r="J48" s="85">
        <f t="shared" si="1"/>
        <v>1427.5500000000002</v>
      </c>
      <c r="K48" s="69">
        <f t="shared" si="2"/>
        <v>23</v>
      </c>
      <c r="L48" s="25">
        <f t="shared" si="4"/>
        <v>0.3</v>
      </c>
      <c r="M48" s="25">
        <f t="shared" si="5"/>
        <v>0.16123182129121508</v>
      </c>
      <c r="N48" s="25">
        <f t="shared" si="6"/>
        <v>-1.8544427117261161E-2</v>
      </c>
      <c r="O48" s="25">
        <f t="shared" si="8"/>
        <v>0.2</v>
      </c>
      <c r="P48" s="25">
        <f t="shared" si="9"/>
        <v>0.15693351448667461</v>
      </c>
      <c r="Q48" s="25">
        <f t="shared" si="10"/>
        <v>-5.3376718928298365E-2</v>
      </c>
    </row>
    <row r="49" spans="1:17" x14ac:dyDescent="0.25">
      <c r="A49" s="63">
        <f t="shared" si="0"/>
        <v>47</v>
      </c>
      <c r="B49" s="19" t="s">
        <v>69</v>
      </c>
      <c r="C49" s="20">
        <v>1150</v>
      </c>
      <c r="D49" s="20">
        <v>36.18</v>
      </c>
      <c r="E49" s="20">
        <v>34.5</v>
      </c>
      <c r="F49" s="21">
        <v>30200000</v>
      </c>
      <c r="G49" s="4">
        <f t="shared" si="12"/>
        <v>4.8695652173913036E-2</v>
      </c>
      <c r="H49" s="22">
        <v>40654</v>
      </c>
      <c r="I49" s="22">
        <v>40660</v>
      </c>
      <c r="J49" s="85">
        <f t="shared" si="1"/>
        <v>1931.9999999999998</v>
      </c>
      <c r="K49" s="69">
        <f t="shared" si="2"/>
        <v>6</v>
      </c>
      <c r="L49" s="25">
        <f t="shared" si="4"/>
        <v>0.4</v>
      </c>
      <c r="M49" s="25">
        <f t="shared" si="5"/>
        <v>0.13309777901188957</v>
      </c>
      <c r="N49" s="25">
        <f t="shared" si="6"/>
        <v>-1.5815267114519492E-2</v>
      </c>
      <c r="O49" s="25">
        <f t="shared" si="8"/>
        <v>0.25</v>
      </c>
      <c r="P49" s="25">
        <f t="shared" si="9"/>
        <v>0.13528594202412231</v>
      </c>
      <c r="Q49" s="25">
        <f t="shared" si="10"/>
        <v>-5.0318127981748194E-2</v>
      </c>
    </row>
    <row r="50" spans="1:17" x14ac:dyDescent="0.25">
      <c r="A50" s="63">
        <f t="shared" si="0"/>
        <v>48</v>
      </c>
      <c r="B50" s="19" t="s">
        <v>60</v>
      </c>
      <c r="C50" s="20">
        <v>739</v>
      </c>
      <c r="D50" s="20">
        <v>32.33</v>
      </c>
      <c r="E50" s="20">
        <v>27.21</v>
      </c>
      <c r="F50" s="21">
        <v>96000</v>
      </c>
      <c r="G50" s="4">
        <f t="shared" si="12"/>
        <v>0.18816611539875036</v>
      </c>
      <c r="H50" s="22">
        <v>40658</v>
      </c>
      <c r="I50" s="22">
        <v>40661</v>
      </c>
      <c r="J50" s="85">
        <f t="shared" ref="J50:J67" si="17">C50*(D50-E50)</f>
        <v>3783.679999999998</v>
      </c>
      <c r="K50" s="69">
        <f t="shared" ref="K50:K67" si="18">I50-H50</f>
        <v>3</v>
      </c>
      <c r="L50" s="25">
        <f t="shared" si="4"/>
        <v>0.5</v>
      </c>
      <c r="M50" s="25">
        <f t="shared" si="5"/>
        <v>0.14411144628926173</v>
      </c>
      <c r="N50" s="25">
        <f t="shared" si="6"/>
        <v>-1.3134978523197104E-2</v>
      </c>
      <c r="O50" s="25">
        <f t="shared" si="8"/>
        <v>0.3</v>
      </c>
      <c r="P50" s="25">
        <f t="shared" si="9"/>
        <v>0.14409930425322698</v>
      </c>
      <c r="Q50" s="25">
        <f t="shared" si="10"/>
        <v>-4.5147235501114304E-2</v>
      </c>
    </row>
    <row r="51" spans="1:17" x14ac:dyDescent="0.25">
      <c r="A51" s="63">
        <f t="shared" si="0"/>
        <v>49</v>
      </c>
      <c r="B51" s="19" t="s">
        <v>60</v>
      </c>
      <c r="C51" s="20">
        <v>734</v>
      </c>
      <c r="D51" s="20">
        <v>32.22</v>
      </c>
      <c r="E51" s="20">
        <v>27.29</v>
      </c>
      <c r="F51" s="21">
        <v>96000</v>
      </c>
      <c r="G51" s="4">
        <f t="shared" si="12"/>
        <v>0.18065225357273726</v>
      </c>
      <c r="H51" s="22">
        <v>40658</v>
      </c>
      <c r="I51" s="22">
        <v>40661</v>
      </c>
      <c r="J51" s="85">
        <f t="shared" si="17"/>
        <v>3618.62</v>
      </c>
      <c r="K51" s="69">
        <f t="shared" si="18"/>
        <v>3</v>
      </c>
      <c r="L51" s="25">
        <f t="shared" si="4"/>
        <v>0.6</v>
      </c>
      <c r="M51" s="25">
        <f t="shared" si="5"/>
        <v>0.15020158083650767</v>
      </c>
      <c r="N51" s="25">
        <f t="shared" si="6"/>
        <v>-9.9506481667903674E-3</v>
      </c>
      <c r="O51" s="25">
        <f t="shared" si="8"/>
        <v>0.35</v>
      </c>
      <c r="P51" s="25">
        <f t="shared" si="9"/>
        <v>0.14932115415601416</v>
      </c>
      <c r="Q51" s="25">
        <f t="shared" si="10"/>
        <v>-4.8089290728983429E-2</v>
      </c>
    </row>
    <row r="52" spans="1:17" x14ac:dyDescent="0.25">
      <c r="A52" s="63">
        <f t="shared" si="0"/>
        <v>50</v>
      </c>
      <c r="B52" s="19" t="s">
        <v>61</v>
      </c>
      <c r="C52" s="20">
        <v>841</v>
      </c>
      <c r="D52" s="20">
        <v>26.78</v>
      </c>
      <c r="E52" s="20">
        <v>24.18</v>
      </c>
      <c r="F52" s="21">
        <v>92000</v>
      </c>
      <c r="G52" s="4">
        <f t="shared" si="12"/>
        <v>0.10752688172043016</v>
      </c>
      <c r="H52" s="22">
        <v>40654</v>
      </c>
      <c r="I52" s="22">
        <v>40661</v>
      </c>
      <c r="J52" s="85">
        <f t="shared" si="17"/>
        <v>2186.6000000000013</v>
      </c>
      <c r="K52" s="69">
        <f t="shared" si="18"/>
        <v>7</v>
      </c>
      <c r="L52" s="25">
        <f t="shared" si="4"/>
        <v>0.7</v>
      </c>
      <c r="M52" s="25">
        <f t="shared" si="5"/>
        <v>0.1441051952484966</v>
      </c>
      <c r="N52" s="25">
        <f t="shared" si="6"/>
        <v>-6.1906455532448907E-3</v>
      </c>
      <c r="O52" s="25">
        <f t="shared" si="8"/>
        <v>0.35</v>
      </c>
      <c r="P52" s="25">
        <f t="shared" si="9"/>
        <v>0.1441051952484966</v>
      </c>
      <c r="Q52" s="25">
        <f t="shared" si="10"/>
        <v>-4.8089290728983429E-2</v>
      </c>
    </row>
    <row r="53" spans="1:17" x14ac:dyDescent="0.25">
      <c r="A53" s="63">
        <f t="shared" si="0"/>
        <v>51</v>
      </c>
      <c r="B53" s="19" t="s">
        <v>62</v>
      </c>
      <c r="C53" s="20">
        <v>452</v>
      </c>
      <c r="D53" s="20">
        <v>47.61</v>
      </c>
      <c r="E53" s="20">
        <v>44.73</v>
      </c>
      <c r="F53" s="21">
        <v>30200000</v>
      </c>
      <c r="G53" s="4">
        <f t="shared" si="12"/>
        <v>6.4386317907444729E-2</v>
      </c>
      <c r="H53" s="22">
        <v>40641</v>
      </c>
      <c r="I53" s="22">
        <v>40661</v>
      </c>
      <c r="J53" s="85">
        <f t="shared" si="17"/>
        <v>1301.7600000000011</v>
      </c>
      <c r="K53" s="69">
        <f t="shared" si="18"/>
        <v>20</v>
      </c>
      <c r="L53" s="25">
        <f t="shared" si="4"/>
        <v>0.8</v>
      </c>
      <c r="M53" s="25">
        <f t="shared" si="5"/>
        <v>0.13414033558086511</v>
      </c>
      <c r="N53" s="25">
        <f t="shared" si="6"/>
        <v>-2.1716114993519586E-3</v>
      </c>
      <c r="O53" s="25">
        <f t="shared" si="8"/>
        <v>0.4</v>
      </c>
      <c r="P53" s="25">
        <f t="shared" si="9"/>
        <v>0.13414033558086511</v>
      </c>
      <c r="Q53" s="25">
        <f t="shared" si="10"/>
        <v>-4.8144162453104898E-2</v>
      </c>
    </row>
    <row r="54" spans="1:17" x14ac:dyDescent="0.25">
      <c r="A54" s="63">
        <f t="shared" si="0"/>
        <v>52</v>
      </c>
      <c r="B54" s="19" t="s">
        <v>1</v>
      </c>
      <c r="C54" s="20">
        <v>1333</v>
      </c>
      <c r="D54" s="20">
        <v>14.54</v>
      </c>
      <c r="E54" s="20">
        <v>15.13</v>
      </c>
      <c r="F54" s="21">
        <v>502000</v>
      </c>
      <c r="G54" s="8">
        <f t="shared" si="12"/>
        <v>-3.8995373430271089E-2</v>
      </c>
      <c r="H54" s="22">
        <v>40661</v>
      </c>
      <c r="I54" s="22">
        <v>40661</v>
      </c>
      <c r="J54" s="84">
        <f t="shared" si="17"/>
        <v>-786.47000000000219</v>
      </c>
      <c r="K54" s="67">
        <f t="shared" si="18"/>
        <v>0</v>
      </c>
      <c r="L54" s="25">
        <f t="shared" si="4"/>
        <v>0.8</v>
      </c>
      <c r="M54" s="25">
        <f t="shared" si="5"/>
        <v>0.13414033558086511</v>
      </c>
      <c r="N54" s="25">
        <f t="shared" si="6"/>
        <v>-4.9064724806452305E-3</v>
      </c>
      <c r="O54" s="25">
        <f t="shared" si="8"/>
        <v>0.4</v>
      </c>
      <c r="P54" s="25">
        <f t="shared" si="9"/>
        <v>0.13414033558086511</v>
      </c>
      <c r="Q54" s="25">
        <f t="shared" si="10"/>
        <v>-5.1067257347233434E-2</v>
      </c>
    </row>
    <row r="55" spans="1:17" x14ac:dyDescent="0.25">
      <c r="A55" s="63">
        <f t="shared" si="0"/>
        <v>53</v>
      </c>
      <c r="B55" s="19" t="s">
        <v>66</v>
      </c>
      <c r="C55" s="20">
        <v>985</v>
      </c>
      <c r="D55" s="20">
        <v>20.3</v>
      </c>
      <c r="E55" s="20">
        <v>18.09</v>
      </c>
      <c r="F55" s="21">
        <v>2810000</v>
      </c>
      <c r="G55" s="4">
        <f t="shared" si="12"/>
        <v>0.12216694306246551</v>
      </c>
      <c r="H55" s="22">
        <v>40637</v>
      </c>
      <c r="I55" s="22">
        <v>40662</v>
      </c>
      <c r="J55" s="85">
        <f t="shared" si="17"/>
        <v>2176.8500000000008</v>
      </c>
      <c r="K55" s="69">
        <f t="shared" si="18"/>
        <v>25</v>
      </c>
      <c r="L55" s="25">
        <f t="shared" si="4"/>
        <v>0.9</v>
      </c>
      <c r="M55" s="25">
        <f t="shared" si="5"/>
        <v>0.13280995863437625</v>
      </c>
      <c r="N55" s="25">
        <f t="shared" si="6"/>
        <v>-4.4967506048457844E-3</v>
      </c>
      <c r="O55" s="25">
        <f t="shared" si="8"/>
        <v>0.45</v>
      </c>
      <c r="P55" s="25">
        <f t="shared" si="9"/>
        <v>0.13280995863437625</v>
      </c>
      <c r="Q55" s="25">
        <f t="shared" si="10"/>
        <v>-4.8831238290816918E-2</v>
      </c>
    </row>
    <row r="56" spans="1:17" x14ac:dyDescent="0.25">
      <c r="A56" s="63">
        <f t="shared" si="0"/>
        <v>54</v>
      </c>
      <c r="B56" s="19" t="s">
        <v>70</v>
      </c>
      <c r="C56" s="20">
        <v>3700</v>
      </c>
      <c r="D56" s="20">
        <v>6.53</v>
      </c>
      <c r="E56" s="20">
        <v>5.41</v>
      </c>
      <c r="F56" s="21">
        <v>43600000</v>
      </c>
      <c r="G56" s="4">
        <f t="shared" si="12"/>
        <v>0.20702402957486138</v>
      </c>
      <c r="H56" s="22">
        <v>40627</v>
      </c>
      <c r="I56" s="22">
        <v>40665</v>
      </c>
      <c r="J56" s="85">
        <f t="shared" si="17"/>
        <v>4144</v>
      </c>
      <c r="K56" s="69">
        <f t="shared" si="18"/>
        <v>38</v>
      </c>
      <c r="L56" s="25">
        <f t="shared" si="4"/>
        <v>0.9</v>
      </c>
      <c r="M56" s="25">
        <f t="shared" si="5"/>
        <v>0.14460103622371381</v>
      </c>
      <c r="N56" s="25">
        <f t="shared" si="6"/>
        <v>-4.5587351728975916E-3</v>
      </c>
      <c r="O56" s="25">
        <f t="shared" si="8"/>
        <v>0.5</v>
      </c>
      <c r="P56" s="25">
        <f t="shared" si="9"/>
        <v>0.14023136572842476</v>
      </c>
      <c r="Q56" s="25">
        <f t="shared" si="10"/>
        <v>-4.7184736968749891E-2</v>
      </c>
    </row>
    <row r="57" spans="1:17" x14ac:dyDescent="0.25">
      <c r="A57" s="63">
        <f t="shared" si="0"/>
        <v>55</v>
      </c>
      <c r="B57" s="19" t="s">
        <v>72</v>
      </c>
      <c r="C57" s="20">
        <v>1000</v>
      </c>
      <c r="D57" s="20">
        <v>38.33</v>
      </c>
      <c r="E57" s="20">
        <v>37.57</v>
      </c>
      <c r="F57" s="21">
        <v>4540000</v>
      </c>
      <c r="G57" s="4">
        <f t="shared" si="12"/>
        <v>2.0228906042054778E-2</v>
      </c>
      <c r="H57" s="22">
        <v>40653</v>
      </c>
      <c r="I57" s="22">
        <v>40665</v>
      </c>
      <c r="J57" s="85">
        <f t="shared" si="17"/>
        <v>759.99999999999795</v>
      </c>
      <c r="K57" s="69">
        <f t="shared" si="18"/>
        <v>12</v>
      </c>
      <c r="L57" s="25">
        <f t="shared" si="4"/>
        <v>0.9</v>
      </c>
      <c r="M57" s="25">
        <f t="shared" si="5"/>
        <v>0.12317267998954959</v>
      </c>
      <c r="N57" s="25">
        <f t="shared" si="6"/>
        <v>-4.4473264621597702E-3</v>
      </c>
      <c r="O57" s="25">
        <f t="shared" si="8"/>
        <v>0.55000000000000004</v>
      </c>
      <c r="P57" s="25">
        <f t="shared" si="9"/>
        <v>0.12932205121148205</v>
      </c>
      <c r="Q57" s="25">
        <f t="shared" si="10"/>
        <v>-5.163819122169068E-2</v>
      </c>
    </row>
    <row r="58" spans="1:17" x14ac:dyDescent="0.25">
      <c r="A58" s="63">
        <f t="shared" si="0"/>
        <v>56</v>
      </c>
      <c r="B58" s="19" t="s">
        <v>73</v>
      </c>
      <c r="C58" s="20">
        <v>939</v>
      </c>
      <c r="D58" s="20">
        <v>21.31</v>
      </c>
      <c r="E58" s="20">
        <v>21.3</v>
      </c>
      <c r="F58" s="21">
        <v>2870000</v>
      </c>
      <c r="G58" s="4">
        <f t="shared" si="12"/>
        <v>4.6948356807502396E-4</v>
      </c>
      <c r="H58" s="22">
        <v>40658</v>
      </c>
      <c r="I58" s="22">
        <v>40665</v>
      </c>
      <c r="J58" s="85">
        <f t="shared" si="17"/>
        <v>9.3899999999981318</v>
      </c>
      <c r="K58" s="69">
        <f t="shared" si="18"/>
        <v>7</v>
      </c>
      <c r="L58" s="25">
        <f t="shared" si="4"/>
        <v>0.9</v>
      </c>
      <c r="M58" s="25">
        <f t="shared" si="5"/>
        <v>0.10436850922452579</v>
      </c>
      <c r="N58" s="25">
        <f t="shared" si="6"/>
        <v>-4.3539529183489641E-3</v>
      </c>
      <c r="O58" s="25">
        <f t="shared" si="8"/>
        <v>0.6</v>
      </c>
      <c r="P58" s="25">
        <f t="shared" si="9"/>
        <v>0.11858433724119812</v>
      </c>
      <c r="Q58" s="25">
        <f t="shared" si="10"/>
        <v>-4.8635031753425144E-2</v>
      </c>
    </row>
    <row r="59" spans="1:17" x14ac:dyDescent="0.25">
      <c r="A59" s="63">
        <f t="shared" si="0"/>
        <v>57</v>
      </c>
      <c r="B59" s="19" t="s">
        <v>71</v>
      </c>
      <c r="C59" s="20">
        <v>660</v>
      </c>
      <c r="D59" s="20">
        <v>30.25</v>
      </c>
      <c r="E59" s="20">
        <v>30.29</v>
      </c>
      <c r="F59" s="21">
        <v>548000</v>
      </c>
      <c r="G59" s="8">
        <f t="shared" si="12"/>
        <v>-1.3205678441729663E-3</v>
      </c>
      <c r="H59" s="22">
        <v>40659</v>
      </c>
      <c r="I59" s="22">
        <v>40665</v>
      </c>
      <c r="J59" s="84">
        <f t="shared" si="17"/>
        <v>-26.399999999999437</v>
      </c>
      <c r="K59" s="67">
        <f t="shared" si="18"/>
        <v>6</v>
      </c>
      <c r="L59" s="25">
        <f t="shared" si="4"/>
        <v>0.8</v>
      </c>
      <c r="M59" s="25">
        <f t="shared" si="5"/>
        <v>0.11132761635585238</v>
      </c>
      <c r="N59" s="25">
        <f t="shared" si="6"/>
        <v>-4.5366483775631569E-3</v>
      </c>
      <c r="O59" s="25">
        <f t="shared" si="8"/>
        <v>0.6</v>
      </c>
      <c r="P59" s="25">
        <f t="shared" si="9"/>
        <v>0.11858433724119812</v>
      </c>
      <c r="Q59" s="25">
        <f t="shared" si="10"/>
        <v>-4.4354710786353953E-2</v>
      </c>
    </row>
    <row r="60" spans="1:17" x14ac:dyDescent="0.25">
      <c r="A60" s="63">
        <f t="shared" si="0"/>
        <v>58</v>
      </c>
      <c r="B60" s="19" t="s">
        <v>75</v>
      </c>
      <c r="C60" s="20">
        <v>551</v>
      </c>
      <c r="D60" s="20">
        <v>36.299999999999997</v>
      </c>
      <c r="E60" s="20">
        <v>34.11</v>
      </c>
      <c r="F60" s="21">
        <v>30200000</v>
      </c>
      <c r="G60" s="4">
        <f t="shared" ref="G60:G76" si="19">(D60-E60)/E60</f>
        <v>6.4204045734388676E-2</v>
      </c>
      <c r="H60" s="22">
        <v>40648</v>
      </c>
      <c r="I60" s="22">
        <v>40666</v>
      </c>
      <c r="J60" s="85">
        <f t="shared" si="17"/>
        <v>1206.6899999999987</v>
      </c>
      <c r="K60" s="69">
        <f t="shared" si="18"/>
        <v>18</v>
      </c>
      <c r="L60" s="25">
        <f t="shared" si="4"/>
        <v>0.8</v>
      </c>
      <c r="M60" s="25">
        <f t="shared" si="5"/>
        <v>9.5832357647807176E-2</v>
      </c>
      <c r="N60" s="25">
        <f t="shared" si="6"/>
        <v>-4.4589011358073059E-3</v>
      </c>
      <c r="O60" s="25">
        <f t="shared" si="8"/>
        <v>0.65</v>
      </c>
      <c r="P60" s="25">
        <f t="shared" si="9"/>
        <v>0.11440123789452047</v>
      </c>
      <c r="Q60" s="25">
        <f t="shared" si="10"/>
        <v>-4.3639062567671957E-2</v>
      </c>
    </row>
    <row r="61" spans="1:17" x14ac:dyDescent="0.25">
      <c r="A61" s="63">
        <f t="shared" si="0"/>
        <v>59</v>
      </c>
      <c r="B61" s="19" t="s">
        <v>78</v>
      </c>
      <c r="C61" s="20">
        <v>742</v>
      </c>
      <c r="D61" s="20">
        <v>27</v>
      </c>
      <c r="E61" s="20">
        <v>26.99</v>
      </c>
      <c r="F61" s="21">
        <v>2040000</v>
      </c>
      <c r="G61" s="4">
        <f t="shared" si="19"/>
        <v>3.7050759540576376E-4</v>
      </c>
      <c r="H61" s="22">
        <v>40659</v>
      </c>
      <c r="I61" s="22">
        <v>40666</v>
      </c>
      <c r="J61" s="85">
        <f t="shared" si="17"/>
        <v>7.4200000000011599</v>
      </c>
      <c r="K61" s="69">
        <f t="shared" si="18"/>
        <v>7</v>
      </c>
      <c r="L61" s="25">
        <f t="shared" si="4"/>
        <v>0.8</v>
      </c>
      <c r="M61" s="25">
        <f t="shared" si="5"/>
        <v>7.329713940064074E-2</v>
      </c>
      <c r="N61" s="25">
        <f t="shared" si="6"/>
        <v>-4.3504712231457994E-3</v>
      </c>
      <c r="O61" s="25">
        <f t="shared" si="8"/>
        <v>0.7</v>
      </c>
      <c r="P61" s="25">
        <f t="shared" si="9"/>
        <v>0.10625618573029798</v>
      </c>
      <c r="Q61" s="25">
        <f t="shared" si="10"/>
        <v>-4.1625464030783196E-2</v>
      </c>
    </row>
    <row r="62" spans="1:17" x14ac:dyDescent="0.25">
      <c r="A62" s="63">
        <f t="shared" si="0"/>
        <v>60</v>
      </c>
      <c r="B62" s="19" t="s">
        <v>84</v>
      </c>
      <c r="C62" s="20">
        <v>285</v>
      </c>
      <c r="D62" s="20">
        <v>73.08</v>
      </c>
      <c r="E62" s="20">
        <v>70.06</v>
      </c>
      <c r="F62" s="21">
        <v>861000</v>
      </c>
      <c r="G62" s="4">
        <f t="shared" si="19"/>
        <v>4.310590922066794E-2</v>
      </c>
      <c r="H62" s="22">
        <v>40640</v>
      </c>
      <c r="I62" s="22">
        <v>40666</v>
      </c>
      <c r="J62" s="85">
        <f t="shared" si="17"/>
        <v>860.69999999999891</v>
      </c>
      <c r="K62" s="69">
        <f t="shared" si="18"/>
        <v>26</v>
      </c>
      <c r="L62" s="25">
        <f t="shared" si="4"/>
        <v>0.8</v>
      </c>
      <c r="M62" s="25">
        <f t="shared" si="5"/>
        <v>6.5244517838170479E-2</v>
      </c>
      <c r="N62" s="25">
        <f t="shared" si="6"/>
        <v>-4.3129932954449751E-3</v>
      </c>
      <c r="O62" s="25">
        <f t="shared" si="8"/>
        <v>0.75</v>
      </c>
      <c r="P62" s="25">
        <f t="shared" si="9"/>
        <v>0.10204616729632265</v>
      </c>
      <c r="Q62" s="25">
        <f t="shared" si="10"/>
        <v>-3.7320541978098816E-2</v>
      </c>
    </row>
    <row r="63" spans="1:17" x14ac:dyDescent="0.25">
      <c r="A63" s="63">
        <f t="shared" si="0"/>
        <v>61</v>
      </c>
      <c r="B63" s="19" t="s">
        <v>76</v>
      </c>
      <c r="C63" s="20">
        <v>1259</v>
      </c>
      <c r="D63" s="20">
        <v>15.26</v>
      </c>
      <c r="E63" s="20">
        <v>15.9</v>
      </c>
      <c r="F63" s="21">
        <v>302000</v>
      </c>
      <c r="G63" s="8">
        <f t="shared" si="19"/>
        <v>-4.0251572327044058E-2</v>
      </c>
      <c r="H63" s="22">
        <v>40661</v>
      </c>
      <c r="I63" s="22">
        <v>40666</v>
      </c>
      <c r="J63" s="84">
        <f t="shared" si="17"/>
        <v>-805.76000000000067</v>
      </c>
      <c r="K63" s="65">
        <f t="shared" si="18"/>
        <v>5</v>
      </c>
      <c r="L63" s="25">
        <f t="shared" si="4"/>
        <v>0.7</v>
      </c>
      <c r="M63" s="25">
        <f t="shared" si="5"/>
        <v>6.5367117828274146E-2</v>
      </c>
      <c r="N63" s="25">
        <f t="shared" si="6"/>
        <v>-8.62023101672609E-3</v>
      </c>
      <c r="O63" s="25">
        <f t="shared" si="8"/>
        <v>0.75</v>
      </c>
      <c r="P63" s="25">
        <f t="shared" si="9"/>
        <v>0.10204616729632265</v>
      </c>
      <c r="Q63" s="25">
        <f t="shared" si="10"/>
        <v>-3.9748248656905724E-2</v>
      </c>
    </row>
    <row r="64" spans="1:17" x14ac:dyDescent="0.25">
      <c r="A64" s="63">
        <f t="shared" si="0"/>
        <v>62</v>
      </c>
      <c r="B64" s="19" t="s">
        <v>77</v>
      </c>
      <c r="C64" s="20">
        <v>1224</v>
      </c>
      <c r="D64" s="20">
        <v>15.87</v>
      </c>
      <c r="E64" s="20">
        <v>16.34</v>
      </c>
      <c r="F64" s="21">
        <v>1370000</v>
      </c>
      <c r="G64" s="8">
        <f t="shared" si="19"/>
        <v>-2.8763769889840921E-2</v>
      </c>
      <c r="H64" s="22">
        <v>40660</v>
      </c>
      <c r="I64" s="22">
        <v>40666</v>
      </c>
      <c r="J64" s="84">
        <f t="shared" si="17"/>
        <v>-575.28000000000077</v>
      </c>
      <c r="K64" s="65">
        <f t="shared" si="18"/>
        <v>6</v>
      </c>
      <c r="L64" s="25">
        <f t="shared" si="4"/>
        <v>0.7</v>
      </c>
      <c r="M64" s="25">
        <f t="shared" si="5"/>
        <v>6.5367117828274146E-2</v>
      </c>
      <c r="N64" s="25">
        <f t="shared" si="6"/>
        <v>-7.5255120382266534E-3</v>
      </c>
      <c r="O64" s="25">
        <f t="shared" si="8"/>
        <v>0.75</v>
      </c>
      <c r="P64" s="25">
        <f t="shared" si="9"/>
        <v>0.10204616729632265</v>
      </c>
      <c r="Q64" s="25">
        <f t="shared" si="10"/>
        <v>-4.5127630486715975E-2</v>
      </c>
    </row>
    <row r="65" spans="1:19" x14ac:dyDescent="0.25">
      <c r="A65" s="63">
        <f t="shared" si="0"/>
        <v>63</v>
      </c>
      <c r="B65" s="19" t="s">
        <v>76</v>
      </c>
      <c r="C65" s="20">
        <v>1354</v>
      </c>
      <c r="D65" s="20">
        <v>14.82</v>
      </c>
      <c r="E65" s="20">
        <v>14.95</v>
      </c>
      <c r="F65" s="21">
        <v>302000</v>
      </c>
      <c r="G65" s="8">
        <f t="shared" si="19"/>
        <v>-8.6956521739129777E-3</v>
      </c>
      <c r="H65" s="22">
        <v>40654</v>
      </c>
      <c r="I65" s="22">
        <v>40666</v>
      </c>
      <c r="J65" s="84">
        <f t="shared" si="17"/>
        <v>-176.01999999999865</v>
      </c>
      <c r="K65" s="65">
        <f t="shared" si="18"/>
        <v>12</v>
      </c>
      <c r="L65" s="25">
        <f t="shared" si="4"/>
        <v>0.6</v>
      </c>
      <c r="M65" s="25">
        <f t="shared" si="5"/>
        <v>5.5900480289242251E-2</v>
      </c>
      <c r="N65" s="25">
        <f t="shared" si="6"/>
        <v>-8.371105014350998E-3</v>
      </c>
      <c r="O65" s="25">
        <f t="shared" si="8"/>
        <v>0.75</v>
      </c>
      <c r="P65" s="25">
        <f t="shared" si="9"/>
        <v>0.10204616729632265</v>
      </c>
      <c r="Q65" s="25">
        <f t="shared" si="10"/>
        <v>-4.7210774266096808E-2</v>
      </c>
    </row>
    <row r="66" spans="1:19" x14ac:dyDescent="0.25">
      <c r="A66" s="63">
        <f t="shared" si="0"/>
        <v>64</v>
      </c>
      <c r="B66" s="19" t="s">
        <v>79</v>
      </c>
      <c r="C66" s="20">
        <v>340</v>
      </c>
      <c r="D66" s="20">
        <v>57.57</v>
      </c>
      <c r="E66" s="20">
        <v>58.79</v>
      </c>
      <c r="F66" s="21">
        <v>832000</v>
      </c>
      <c r="G66" s="8">
        <f t="shared" si="19"/>
        <v>-2.0751828542269073E-2</v>
      </c>
      <c r="H66" s="22">
        <v>40662</v>
      </c>
      <c r="I66" s="22">
        <v>40666</v>
      </c>
      <c r="J66" s="84">
        <f t="shared" si="17"/>
        <v>-414.79999999999961</v>
      </c>
      <c r="K66" s="65">
        <f t="shared" si="18"/>
        <v>4</v>
      </c>
      <c r="L66" s="25">
        <f t="shared" si="4"/>
        <v>0.5</v>
      </c>
      <c r="M66" s="25">
        <f t="shared" si="5"/>
        <v>2.5675770432118439E-2</v>
      </c>
      <c r="N66" s="25">
        <f t="shared" si="6"/>
        <v>-1.0241292143734794E-2</v>
      </c>
      <c r="O66" s="25">
        <f t="shared" si="8"/>
        <v>0.7</v>
      </c>
      <c r="P66" s="25">
        <f t="shared" si="9"/>
        <v>0.10212772701242975</v>
      </c>
      <c r="Q66" s="25">
        <f t="shared" si="10"/>
        <v>-4.6259588069170354E-2</v>
      </c>
    </row>
    <row r="67" spans="1:19" x14ac:dyDescent="0.25">
      <c r="A67" s="63">
        <f t="shared" si="0"/>
        <v>65</v>
      </c>
      <c r="B67" s="19" t="s">
        <v>80</v>
      </c>
      <c r="C67" s="20">
        <v>1625</v>
      </c>
      <c r="D67" s="20">
        <v>11.53</v>
      </c>
      <c r="E67" s="20">
        <v>12.31</v>
      </c>
      <c r="F67" s="21">
        <v>1750000</v>
      </c>
      <c r="G67" s="8">
        <f t="shared" si="19"/>
        <v>-6.3363119415109762E-2</v>
      </c>
      <c r="H67" s="22">
        <v>40659</v>
      </c>
      <c r="I67" s="22">
        <v>40666</v>
      </c>
      <c r="J67" s="84">
        <f t="shared" si="17"/>
        <v>-1267.5000000000018</v>
      </c>
      <c r="K67" s="65">
        <f t="shared" si="18"/>
        <v>7</v>
      </c>
      <c r="L67" s="25">
        <f t="shared" si="4"/>
        <v>0.4</v>
      </c>
      <c r="M67" s="25">
        <f t="shared" si="5"/>
        <v>2.703748652963435E-2</v>
      </c>
      <c r="N67" s="25">
        <f t="shared" si="6"/>
        <v>-1.6768016026685172E-2</v>
      </c>
      <c r="O67" s="25">
        <f t="shared" si="8"/>
        <v>0.65</v>
      </c>
      <c r="P67" s="25">
        <f t="shared" si="9"/>
        <v>9.3592620463421816E-2</v>
      </c>
      <c r="Q67" s="25">
        <f t="shared" si="10"/>
        <v>-5.7754823892177391E-2</v>
      </c>
    </row>
    <row r="68" spans="1:19" x14ac:dyDescent="0.25">
      <c r="A68" s="63">
        <f t="shared" si="0"/>
        <v>66</v>
      </c>
      <c r="B68" s="19" t="s">
        <v>81</v>
      </c>
      <c r="C68" s="20">
        <v>155</v>
      </c>
      <c r="D68" s="20">
        <v>127.39</v>
      </c>
      <c r="E68" s="20">
        <v>129.41999999999999</v>
      </c>
      <c r="F68" s="21">
        <v>697000</v>
      </c>
      <c r="G68" s="8">
        <f t="shared" si="19"/>
        <v>-1.5685365476742291E-2</v>
      </c>
      <c r="H68" s="22">
        <v>40648</v>
      </c>
      <c r="I68" s="22">
        <v>40666</v>
      </c>
      <c r="J68" s="84">
        <f t="shared" ref="J68:J76" si="20">C68*(D68-E68)</f>
        <v>-314.64999999999799</v>
      </c>
      <c r="K68" s="67">
        <f t="shared" ref="K68:K76" si="21">I68-H68</f>
        <v>18</v>
      </c>
      <c r="L68" s="25">
        <f t="shared" si="4"/>
        <v>0.3</v>
      </c>
      <c r="M68" s="25">
        <f t="shared" si="5"/>
        <v>3.5893487516820789E-2</v>
      </c>
      <c r="N68" s="25">
        <f t="shared" si="6"/>
        <v>-1.8548974968386818E-2</v>
      </c>
      <c r="O68" s="25">
        <f t="shared" si="8"/>
        <v>0.6</v>
      </c>
      <c r="P68" s="25">
        <f t="shared" si="9"/>
        <v>8.7249753797599541E-2</v>
      </c>
      <c r="Q68" s="25">
        <f t="shared" si="10"/>
        <v>-5.4456812274840789E-2</v>
      </c>
    </row>
    <row r="69" spans="1:19" x14ac:dyDescent="0.25">
      <c r="A69" s="63">
        <f t="shared" ref="A69:A80" si="22">A68+1</f>
        <v>67</v>
      </c>
      <c r="B69" s="19" t="s">
        <v>79</v>
      </c>
      <c r="C69" s="20">
        <v>336</v>
      </c>
      <c r="D69" s="20">
        <v>57.21</v>
      </c>
      <c r="E69" s="20">
        <v>58.32</v>
      </c>
      <c r="F69" s="21">
        <v>832000</v>
      </c>
      <c r="G69" s="8">
        <f t="shared" si="19"/>
        <v>-1.9032921810699578E-2</v>
      </c>
      <c r="H69" s="22">
        <v>40660</v>
      </c>
      <c r="I69" s="22">
        <v>40667</v>
      </c>
      <c r="J69" s="84">
        <f t="shared" si="20"/>
        <v>-372.95999999999981</v>
      </c>
      <c r="K69" s="67">
        <f t="shared" si="21"/>
        <v>7</v>
      </c>
      <c r="L69" s="25">
        <f t="shared" si="4"/>
        <v>0.3</v>
      </c>
      <c r="M69" s="25">
        <f t="shared" si="5"/>
        <v>3.5893487516820789E-2</v>
      </c>
      <c r="N69" s="25">
        <f t="shared" si="6"/>
        <v>-2.0386153095200438E-2</v>
      </c>
      <c r="O69" s="25">
        <f t="shared" si="8"/>
        <v>0.55000000000000004</v>
      </c>
      <c r="P69" s="25">
        <f t="shared" si="9"/>
        <v>9.0754672127025579E-2</v>
      </c>
      <c r="Q69" s="25">
        <f t="shared" si="10"/>
        <v>-5.2635593535569493E-2</v>
      </c>
    </row>
    <row r="70" spans="1:19" x14ac:dyDescent="0.25">
      <c r="A70" s="63">
        <f t="shared" si="22"/>
        <v>68</v>
      </c>
      <c r="B70" s="19" t="s">
        <v>77</v>
      </c>
      <c r="C70" s="20">
        <v>1144</v>
      </c>
      <c r="D70" s="20">
        <v>15.61</v>
      </c>
      <c r="E70" s="20">
        <v>15.62</v>
      </c>
      <c r="F70" s="21">
        <v>1370000</v>
      </c>
      <c r="G70" s="8">
        <f t="shared" si="19"/>
        <v>-6.4020486555696466E-4</v>
      </c>
      <c r="H70" s="22">
        <v>40659</v>
      </c>
      <c r="I70" s="22">
        <v>40668</v>
      </c>
      <c r="J70" s="84">
        <f t="shared" si="20"/>
        <v>-11.439999999999756</v>
      </c>
      <c r="K70" s="67">
        <f t="shared" si="21"/>
        <v>9</v>
      </c>
      <c r="L70" s="25">
        <f t="shared" si="4"/>
        <v>0.2</v>
      </c>
      <c r="M70" s="25">
        <f t="shared" si="5"/>
        <v>2.1738208408036853E-2</v>
      </c>
      <c r="N70" s="25">
        <f t="shared" si="6"/>
        <v>-2.0156612084408384E-2</v>
      </c>
      <c r="O70" s="25">
        <f t="shared" si="8"/>
        <v>0.5</v>
      </c>
      <c r="P70" s="25">
        <f t="shared" si="9"/>
        <v>8.1013527799853116E-2</v>
      </c>
      <c r="Q70" s="25">
        <f t="shared" si="10"/>
        <v>-4.7500075155123937E-2</v>
      </c>
    </row>
    <row r="71" spans="1:19" x14ac:dyDescent="0.25">
      <c r="A71" s="63">
        <f t="shared" si="22"/>
        <v>69</v>
      </c>
      <c r="B71" s="19" t="s">
        <v>73</v>
      </c>
      <c r="C71" s="20">
        <v>964</v>
      </c>
      <c r="D71" s="20">
        <v>21.5</v>
      </c>
      <c r="E71" s="20">
        <v>20.74</v>
      </c>
      <c r="F71" s="21">
        <v>2260000</v>
      </c>
      <c r="G71" s="4">
        <f t="shared" si="19"/>
        <v>3.6644165863066618E-2</v>
      </c>
      <c r="H71" s="22">
        <v>40648</v>
      </c>
      <c r="I71" s="22">
        <v>40668</v>
      </c>
      <c r="J71" s="85">
        <f t="shared" si="20"/>
        <v>732.64000000000146</v>
      </c>
      <c r="K71" s="69">
        <f t="shared" si="21"/>
        <v>20</v>
      </c>
      <c r="L71" s="25">
        <f t="shared" si="4"/>
        <v>0.2</v>
      </c>
      <c r="M71" s="25">
        <f t="shared" si="5"/>
        <v>3.9875037541867275E-2</v>
      </c>
      <c r="N71" s="25">
        <f t="shared" si="6"/>
        <v>-2.0537371926706263E-2</v>
      </c>
      <c r="O71" s="25">
        <f t="shared" si="8"/>
        <v>0.5</v>
      </c>
      <c r="P71" s="25">
        <f t="shared" si="9"/>
        <v>6.6612719028886047E-2</v>
      </c>
      <c r="Q71" s="25">
        <f t="shared" si="10"/>
        <v>-4.7500075155123937E-2</v>
      </c>
    </row>
    <row r="72" spans="1:19" x14ac:dyDescent="0.25">
      <c r="A72" s="63">
        <f t="shared" si="22"/>
        <v>70</v>
      </c>
      <c r="B72" s="19" t="s">
        <v>91</v>
      </c>
      <c r="C72" s="20">
        <v>651</v>
      </c>
      <c r="D72" s="20">
        <v>31.2</v>
      </c>
      <c r="E72" s="20">
        <v>30.79</v>
      </c>
      <c r="F72" s="21">
        <v>5150000</v>
      </c>
      <c r="G72" s="4">
        <f t="shared" si="19"/>
        <v>1.3316011692107832E-2</v>
      </c>
      <c r="H72" s="22">
        <v>40661</v>
      </c>
      <c r="I72" s="22">
        <v>40668</v>
      </c>
      <c r="J72" s="85">
        <f t="shared" si="20"/>
        <v>266.91000000000008</v>
      </c>
      <c r="K72" s="69">
        <f t="shared" si="21"/>
        <v>7</v>
      </c>
      <c r="L72" s="25">
        <f t="shared" ref="L72:L77" si="23">COUNTIF(G63:G72,"&gt;0")/10</f>
        <v>0.2</v>
      </c>
      <c r="M72" s="25">
        <f t="shared" ref="M72:M79" si="24">(SUMIF(G63:G72,"&gt;0")/(10*L72))</f>
        <v>2.4980088777587225E-2</v>
      </c>
      <c r="N72" s="25">
        <f t="shared" si="6"/>
        <v>-2.0223631561940038E-2</v>
      </c>
      <c r="O72" s="25">
        <f t="shared" ref="O72:O79" si="25">COUNTIF(G53:G72,"&gt;0")/20</f>
        <v>0.5</v>
      </c>
      <c r="P72" s="25">
        <f t="shared" ref="P72:P79" si="26">(SUMIF(G53:G72,"&gt;0")/(20*O72))</f>
        <v>5.7191632026053832E-2</v>
      </c>
      <c r="Q72" s="25">
        <f t="shared" si="10"/>
        <v>-4.7500075155123937E-2</v>
      </c>
    </row>
    <row r="73" spans="1:19" ht="15.75" x14ac:dyDescent="0.25">
      <c r="A73" s="63">
        <f t="shared" si="22"/>
        <v>71</v>
      </c>
      <c r="B73" s="19" t="s">
        <v>100</v>
      </c>
      <c r="C73" s="20">
        <v>281</v>
      </c>
      <c r="D73" s="20">
        <v>75.48</v>
      </c>
      <c r="E73" s="20">
        <v>71.27</v>
      </c>
      <c r="F73" s="21">
        <v>3190000</v>
      </c>
      <c r="G73" s="4">
        <f t="shared" si="19"/>
        <v>5.9071137926196268E-2</v>
      </c>
      <c r="H73" s="22">
        <v>40660</v>
      </c>
      <c r="I73" s="22">
        <v>40675</v>
      </c>
      <c r="J73" s="85">
        <f t="shared" si="20"/>
        <v>1183.0100000000023</v>
      </c>
      <c r="K73" s="69">
        <f t="shared" si="21"/>
        <v>15</v>
      </c>
      <c r="L73" s="25">
        <f t="shared" si="23"/>
        <v>0.3</v>
      </c>
      <c r="M73" s="25">
        <f t="shared" si="24"/>
        <v>3.6343771827123568E-2</v>
      </c>
      <c r="N73" s="25">
        <f t="shared" si="6"/>
        <v>-1.6285149992926559E-2</v>
      </c>
      <c r="O73" s="25">
        <f t="shared" si="25"/>
        <v>0.5</v>
      </c>
      <c r="P73" s="25">
        <f t="shared" si="26"/>
        <v>5.6660114027928976E-2</v>
      </c>
      <c r="Q73" s="25">
        <f t="shared" si="10"/>
        <v>-4.7500075155123937E-2</v>
      </c>
      <c r="R73" s="28" t="s">
        <v>101</v>
      </c>
      <c r="S73" s="27"/>
    </row>
    <row r="74" spans="1:19" x14ac:dyDescent="0.25">
      <c r="A74" s="63">
        <f t="shared" si="22"/>
        <v>72</v>
      </c>
      <c r="B74" s="19" t="s">
        <v>75</v>
      </c>
      <c r="C74" s="20">
        <v>454</v>
      </c>
      <c r="D74" s="20">
        <v>34.96</v>
      </c>
      <c r="E74" s="20">
        <v>33.880000000000003</v>
      </c>
      <c r="F74" s="21">
        <v>30200000</v>
      </c>
      <c r="G74" s="4">
        <f t="shared" si="19"/>
        <v>3.1877213695395458E-2</v>
      </c>
      <c r="H74" s="22">
        <v>40646</v>
      </c>
      <c r="I74" s="22">
        <v>40675</v>
      </c>
      <c r="J74" s="85">
        <f t="shared" si="20"/>
        <v>490.31999999999925</v>
      </c>
      <c r="K74" s="69">
        <f t="shared" si="21"/>
        <v>29</v>
      </c>
      <c r="L74" s="25">
        <f t="shared" si="23"/>
        <v>0.4</v>
      </c>
      <c r="M74" s="25">
        <f t="shared" si="24"/>
        <v>3.522713229419154E-2</v>
      </c>
      <c r="N74" s="25">
        <f t="shared" ref="N74:N79" si="27">(SUMIF(G65:G74,"&lt;0")/(10*(1-M74)))</f>
        <v>-1.3284898090995411E-2</v>
      </c>
      <c r="O74" s="25">
        <f t="shared" si="25"/>
        <v>0.55000000000000004</v>
      </c>
      <c r="P74" s="25">
        <f t="shared" si="26"/>
        <v>5.4407123088607741E-2</v>
      </c>
      <c r="Q74" s="25">
        <f t="shared" si="10"/>
        <v>-4.4112222743410798E-2</v>
      </c>
    </row>
    <row r="75" spans="1:19" ht="15.75" thickBot="1" x14ac:dyDescent="0.3">
      <c r="A75" s="63">
        <f t="shared" si="22"/>
        <v>73</v>
      </c>
      <c r="B75" s="19" t="s">
        <v>60</v>
      </c>
      <c r="C75" s="20">
        <v>891</v>
      </c>
      <c r="D75" s="20">
        <v>31.06</v>
      </c>
      <c r="E75" s="20">
        <v>31.45</v>
      </c>
      <c r="F75" s="21">
        <v>109000</v>
      </c>
      <c r="G75" s="8">
        <f t="shared" si="19"/>
        <v>-1.2400635930047713E-2</v>
      </c>
      <c r="H75" s="22">
        <v>40673</v>
      </c>
      <c r="I75" s="22">
        <v>40675</v>
      </c>
      <c r="J75" s="84">
        <f t="shared" si="20"/>
        <v>-347.49000000000052</v>
      </c>
      <c r="K75" s="67">
        <f t="shared" si="21"/>
        <v>2</v>
      </c>
      <c r="L75" s="25">
        <f t="shared" si="23"/>
        <v>0.4</v>
      </c>
      <c r="M75" s="25">
        <f t="shared" si="24"/>
        <v>3.522713229419154E-2</v>
      </c>
      <c r="N75" s="25">
        <f t="shared" si="27"/>
        <v>-1.3668924619948807E-2</v>
      </c>
      <c r="O75" s="25">
        <f t="shared" si="25"/>
        <v>0.5</v>
      </c>
      <c r="P75" s="25">
        <f t="shared" si="26"/>
        <v>4.7631141091221976E-2</v>
      </c>
      <c r="Q75" s="25">
        <f t="shared" si="10"/>
        <v>-4.2181127655079267E-2</v>
      </c>
    </row>
    <row r="76" spans="1:19" ht="15.75" thickBot="1" x14ac:dyDescent="0.3">
      <c r="A76" s="63">
        <f t="shared" si="22"/>
        <v>74</v>
      </c>
      <c r="B76" s="19" t="s">
        <v>81</v>
      </c>
      <c r="C76" s="20">
        <v>211</v>
      </c>
      <c r="D76" s="20">
        <v>132.69</v>
      </c>
      <c r="E76" s="20">
        <v>132.72</v>
      </c>
      <c r="F76" s="21">
        <v>531000</v>
      </c>
      <c r="G76" s="8">
        <f t="shared" si="19"/>
        <v>-2.2603978300181688E-4</v>
      </c>
      <c r="H76" s="22">
        <v>40673</v>
      </c>
      <c r="I76" s="22">
        <v>40675</v>
      </c>
      <c r="J76" s="84">
        <f t="shared" si="20"/>
        <v>-6.3300000000002399</v>
      </c>
      <c r="K76" s="67">
        <f t="shared" si="21"/>
        <v>2</v>
      </c>
      <c r="L76" s="25">
        <f>COUNTIF(G67:G76,"&gt;0")/10</f>
        <v>0.4</v>
      </c>
      <c r="M76" s="25">
        <f t="shared" si="24"/>
        <v>3.522713229419154E-2</v>
      </c>
      <c r="N76" s="25">
        <f t="shared" si="27"/>
        <v>-1.154139912184097E-2</v>
      </c>
      <c r="O76" s="25">
        <f t="shared" si="25"/>
        <v>0.45</v>
      </c>
      <c r="P76" s="25">
        <f t="shared" si="26"/>
        <v>2.992082014859538E-2</v>
      </c>
      <c r="Q76" s="25">
        <f t="shared" ref="Q76:Q81" si="28">(SUMIF(G57:G76,"&lt;0")/(10*(1-O76)))</f>
        <v>-3.838757782879966E-2</v>
      </c>
      <c r="R76" s="55" t="s">
        <v>116</v>
      </c>
    </row>
    <row r="77" spans="1:19" x14ac:dyDescent="0.25">
      <c r="A77" s="63">
        <f>A76+1</f>
        <v>75</v>
      </c>
      <c r="B77" s="19" t="s">
        <v>114</v>
      </c>
      <c r="C77" s="20">
        <v>552</v>
      </c>
      <c r="D77" s="20">
        <v>53.1</v>
      </c>
      <c r="E77" s="20">
        <v>54.38</v>
      </c>
      <c r="F77" s="21">
        <v>861000</v>
      </c>
      <c r="G77" s="8">
        <f t="shared" ref="G77:G82" si="29">(D77-E77)/E77</f>
        <v>-2.3538065465244597E-2</v>
      </c>
      <c r="H77" s="22">
        <v>40695</v>
      </c>
      <c r="I77" s="22">
        <v>40695</v>
      </c>
      <c r="J77" s="84">
        <f t="shared" ref="J77:J82" si="30">C77*(D77-E77)</f>
        <v>-706.56000000000063</v>
      </c>
      <c r="K77" s="67">
        <f t="shared" ref="K77:K83" si="31">I77-H77</f>
        <v>0</v>
      </c>
      <c r="L77" s="25">
        <f t="shared" si="23"/>
        <v>0.4</v>
      </c>
      <c r="M77" s="25">
        <f t="shared" si="24"/>
        <v>3.522713229419154E-2</v>
      </c>
      <c r="N77" s="25">
        <f t="shared" si="27"/>
        <v>-7.4134789363814058E-3</v>
      </c>
      <c r="O77" s="25">
        <f t="shared" si="25"/>
        <v>0.4</v>
      </c>
      <c r="P77" s="25">
        <f t="shared" si="26"/>
        <v>3.1132309411912949E-2</v>
      </c>
      <c r="Q77" s="25">
        <f t="shared" si="28"/>
        <v>-3.9111623920607123E-2</v>
      </c>
    </row>
    <row r="78" spans="1:19" x14ac:dyDescent="0.25">
      <c r="A78" s="63">
        <f t="shared" si="22"/>
        <v>76</v>
      </c>
      <c r="B78" s="19" t="s">
        <v>115</v>
      </c>
      <c r="C78" s="20">
        <v>301</v>
      </c>
      <c r="D78" s="20">
        <v>95.92</v>
      </c>
      <c r="E78" s="20">
        <v>99.65</v>
      </c>
      <c r="F78" s="21">
        <v>861000</v>
      </c>
      <c r="G78" s="8">
        <f t="shared" si="29"/>
        <v>-3.743100852985453E-2</v>
      </c>
      <c r="H78" s="22">
        <v>40695</v>
      </c>
      <c r="I78" s="22">
        <v>40695</v>
      </c>
      <c r="J78" s="84">
        <f t="shared" si="30"/>
        <v>-1122.7300000000012</v>
      </c>
      <c r="K78" s="67">
        <f t="shared" si="31"/>
        <v>0</v>
      </c>
      <c r="L78" s="25">
        <f t="shared" ref="L78:L89" si="32">COUNTIF(G69:G78,"&gt;0")/10</f>
        <v>0.4</v>
      </c>
      <c r="M78" s="25">
        <f t="shared" si="24"/>
        <v>3.522713229419154E-2</v>
      </c>
      <c r="N78" s="25">
        <f t="shared" si="27"/>
        <v>-9.6674439659766628E-3</v>
      </c>
      <c r="O78" s="25">
        <f t="shared" si="25"/>
        <v>0.35</v>
      </c>
      <c r="P78" s="25">
        <f t="shared" si="26"/>
        <v>3.5512713103889794E-2</v>
      </c>
      <c r="Q78" s="25">
        <f t="shared" si="28"/>
        <v>-4.1861654162076503E-2</v>
      </c>
    </row>
    <row r="79" spans="1:19" x14ac:dyDescent="0.25">
      <c r="A79" s="63">
        <f t="shared" si="22"/>
        <v>77</v>
      </c>
      <c r="B79" s="19" t="s">
        <v>127</v>
      </c>
      <c r="C79" s="20">
        <v>1536</v>
      </c>
      <c r="D79" s="20">
        <v>38.04</v>
      </c>
      <c r="E79" s="20">
        <v>39.42</v>
      </c>
      <c r="F79" s="21">
        <v>861000</v>
      </c>
      <c r="G79" s="8">
        <f t="shared" si="29"/>
        <v>-3.5007610350076164E-2</v>
      </c>
      <c r="H79" s="22">
        <v>40695</v>
      </c>
      <c r="I79" s="22">
        <v>40702</v>
      </c>
      <c r="J79" s="84">
        <f t="shared" si="30"/>
        <v>-2119.6800000000039</v>
      </c>
      <c r="K79" s="67">
        <f t="shared" si="31"/>
        <v>7</v>
      </c>
      <c r="L79" s="25">
        <f t="shared" si="32"/>
        <v>0.4</v>
      </c>
      <c r="M79" s="25">
        <f t="shared" si="24"/>
        <v>3.522713229419154E-2</v>
      </c>
      <c r="N79" s="25">
        <f t="shared" si="27"/>
        <v>-1.1323241830334495E-2</v>
      </c>
      <c r="O79" s="25">
        <f t="shared" si="25"/>
        <v>0.35</v>
      </c>
      <c r="P79" s="25">
        <f t="shared" si="26"/>
        <v>3.5512713103889794E-2</v>
      </c>
      <c r="Q79" s="25">
        <f t="shared" si="28"/>
        <v>-4.7044276086061605E-2</v>
      </c>
    </row>
    <row r="80" spans="1:19" x14ac:dyDescent="0.25">
      <c r="A80" s="63">
        <f t="shared" si="22"/>
        <v>78</v>
      </c>
      <c r="B80" s="19" t="s">
        <v>136</v>
      </c>
      <c r="C80" s="20">
        <v>1842</v>
      </c>
      <c r="D80" s="20">
        <v>16.18</v>
      </c>
      <c r="E80" s="20">
        <v>16.5</v>
      </c>
      <c r="F80" s="21">
        <v>94000</v>
      </c>
      <c r="G80" s="8">
        <f t="shared" si="29"/>
        <v>-1.9393939393939411E-2</v>
      </c>
      <c r="H80" s="22">
        <v>40716</v>
      </c>
      <c r="I80" s="22">
        <v>40717</v>
      </c>
      <c r="J80" s="84">
        <f t="shared" si="30"/>
        <v>-589.44000000000051</v>
      </c>
      <c r="K80" s="67">
        <f t="shared" si="31"/>
        <v>1</v>
      </c>
      <c r="L80" s="25">
        <f t="shared" si="32"/>
        <v>0.4</v>
      </c>
      <c r="M80" s="25">
        <f t="shared" ref="M80:M86" si="33">(SUMIF(G71:G80,"&gt;0")/(10*L80))</f>
        <v>3.522713229419154E-2</v>
      </c>
      <c r="N80" s="25">
        <f t="shared" ref="N80:N86" si="34">(SUMIF(G71:G80,"&lt;0")/(10*(1-M80)))</f>
        <v>-1.3267091533838085E-2</v>
      </c>
      <c r="O80" s="25">
        <f t="shared" ref="O80:O86" si="35">COUNTIF(G61:G80,"&gt;0")/20</f>
        <v>0.3</v>
      </c>
      <c r="P80" s="25">
        <f t="shared" ref="P80:P86" si="36">(SUMIF(G61:G80,"&gt;0")/(20*O80))</f>
        <v>3.0730824332139976E-2</v>
      </c>
      <c r="Q80" s="25">
        <f t="shared" si="28"/>
        <v>-4.645453342190569E-2</v>
      </c>
    </row>
    <row r="81" spans="1:19" x14ac:dyDescent="0.25">
      <c r="A81" s="63">
        <f>A80+1</f>
        <v>79</v>
      </c>
      <c r="B81" s="19" t="s">
        <v>137</v>
      </c>
      <c r="C81" s="78">
        <v>853</v>
      </c>
      <c r="D81" s="78">
        <v>34.619999999999997</v>
      </c>
      <c r="E81" s="20">
        <v>35.200000000000003</v>
      </c>
      <c r="F81" s="21">
        <v>390000</v>
      </c>
      <c r="G81" s="8">
        <f t="shared" si="29"/>
        <v>-1.6477272727272878E-2</v>
      </c>
      <c r="H81" s="22">
        <v>40716</v>
      </c>
      <c r="I81" s="22">
        <v>40717</v>
      </c>
      <c r="J81" s="84">
        <f t="shared" si="30"/>
        <v>-494.74000000000461</v>
      </c>
      <c r="K81" s="67">
        <f t="shared" si="31"/>
        <v>1</v>
      </c>
      <c r="L81" s="25">
        <f t="shared" si="32"/>
        <v>0.3</v>
      </c>
      <c r="M81" s="25">
        <f t="shared" si="33"/>
        <v>3.4754787771233191E-2</v>
      </c>
      <c r="N81" s="25">
        <f t="shared" si="34"/>
        <v>-1.4967654886973537E-2</v>
      </c>
      <c r="O81" s="25">
        <f t="shared" si="35"/>
        <v>0.25</v>
      </c>
      <c r="P81" s="25">
        <f t="shared" si="36"/>
        <v>3.680288767948682E-2</v>
      </c>
      <c r="Q81" s="25">
        <f t="shared" si="28"/>
        <v>-4.5554534224081698E-2</v>
      </c>
    </row>
    <row r="82" spans="1:19" x14ac:dyDescent="0.25">
      <c r="A82" s="63">
        <f>A81+1</f>
        <v>80</v>
      </c>
      <c r="B82" s="19" t="s">
        <v>139</v>
      </c>
      <c r="C82" s="78">
        <v>1875</v>
      </c>
      <c r="D82" s="78">
        <v>15.93</v>
      </c>
      <c r="E82" s="78">
        <v>16.03</v>
      </c>
      <c r="F82" s="21">
        <v>197000</v>
      </c>
      <c r="G82" s="8">
        <f t="shared" si="29"/>
        <v>-6.2383031815347106E-3</v>
      </c>
      <c r="H82" s="22">
        <v>40716</v>
      </c>
      <c r="I82" s="22">
        <v>40717</v>
      </c>
      <c r="J82" s="84">
        <f t="shared" si="30"/>
        <v>-187.50000000000267</v>
      </c>
      <c r="K82" s="67">
        <f>I82-H82</f>
        <v>1</v>
      </c>
      <c r="L82" s="25">
        <f t="shared" si="32"/>
        <v>0.2</v>
      </c>
      <c r="M82" s="25">
        <f t="shared" si="33"/>
        <v>4.5474175810795867E-2</v>
      </c>
      <c r="N82" s="25">
        <f t="shared" si="34"/>
        <v>-1.5789292603894792E-2</v>
      </c>
      <c r="O82" s="25">
        <f t="shared" si="35"/>
        <v>0.2</v>
      </c>
      <c r="P82" s="25">
        <f t="shared" si="36"/>
        <v>3.522713229419154E-2</v>
      </c>
      <c r="Q82" s="25">
        <f t="shared" ref="Q82" si="37">(SUMIF(G63:G82,"&lt;0")/(10*(1-O82)))</f>
        <v>-4.3487163732768432E-2</v>
      </c>
    </row>
    <row r="83" spans="1:19" x14ac:dyDescent="0.25">
      <c r="A83" s="63">
        <f t="shared" ref="A83:A126" si="38">A82+1</f>
        <v>81</v>
      </c>
      <c r="B83" s="76" t="s">
        <v>138</v>
      </c>
      <c r="C83" s="78">
        <v>596</v>
      </c>
      <c r="D83" s="78">
        <v>49.78</v>
      </c>
      <c r="E83" s="78">
        <v>50.37</v>
      </c>
      <c r="F83" s="21">
        <v>25900000</v>
      </c>
      <c r="G83" s="4">
        <f>-(D83-E83)/E83</f>
        <v>1.1713321421480967E-2</v>
      </c>
      <c r="H83" s="22">
        <v>40717</v>
      </c>
      <c r="I83" s="22">
        <v>40718</v>
      </c>
      <c r="J83" s="85">
        <f>-C83*(D83-E83)</f>
        <v>351.63999999999783</v>
      </c>
      <c r="K83" s="69">
        <f t="shared" si="31"/>
        <v>1</v>
      </c>
      <c r="L83" s="25">
        <f t="shared" si="32"/>
        <v>0.2</v>
      </c>
      <c r="M83" s="25">
        <f t="shared" si="33"/>
        <v>2.1795267558438212E-2</v>
      </c>
      <c r="N83" s="25">
        <f t="shared" si="34"/>
        <v>-1.540708916678395E-2</v>
      </c>
      <c r="O83" s="25">
        <f t="shared" si="35"/>
        <v>0.25</v>
      </c>
      <c r="P83" s="25">
        <f t="shared" si="36"/>
        <v>3.0524370119649424E-2</v>
      </c>
      <c r="Q83" s="25">
        <f t="shared" ref="Q83" si="39">(SUMIF(G64:G83,"&lt;0")/(10*(1-O83)))</f>
        <v>-4.1019431671347119E-2</v>
      </c>
    </row>
    <row r="84" spans="1:19" ht="14.25" customHeight="1" x14ac:dyDescent="0.25">
      <c r="A84" s="63">
        <f t="shared" si="38"/>
        <v>82</v>
      </c>
      <c r="B84" s="19" t="s">
        <v>141</v>
      </c>
      <c r="C84" s="78">
        <v>1400</v>
      </c>
      <c r="D84" s="78">
        <v>13.78</v>
      </c>
      <c r="E84" s="78">
        <v>14.23</v>
      </c>
      <c r="F84" s="21">
        <v>267000</v>
      </c>
      <c r="G84" s="8">
        <f>(D84-E84)/E84</f>
        <v>-3.1623330990864444E-2</v>
      </c>
      <c r="H84" s="22">
        <v>40718</v>
      </c>
      <c r="I84" s="22">
        <v>40721</v>
      </c>
      <c r="J84" s="84">
        <f>C84*(D84-E84)</f>
        <v>-630.00000000000148</v>
      </c>
      <c r="K84" s="67">
        <f t="shared" ref="K84:K108" si="40">I84-H84</f>
        <v>3</v>
      </c>
      <c r="L84" s="25">
        <f t="shared" si="32"/>
        <v>0.1</v>
      </c>
      <c r="M84" s="25">
        <f t="shared" si="33"/>
        <v>1.1713321421480967E-2</v>
      </c>
      <c r="N84" s="25">
        <f t="shared" si="34"/>
        <v>-1.8449728232105247E-2</v>
      </c>
      <c r="O84" s="25">
        <f t="shared" si="35"/>
        <v>0.25</v>
      </c>
      <c r="P84" s="25">
        <f t="shared" si="36"/>
        <v>3.0524370119649424E-2</v>
      </c>
      <c r="Q84" s="25">
        <f t="shared" ref="Q84" si="41">(SUMIF(G65:G84,"&lt;0")/(10*(1-O84)))</f>
        <v>-4.1400706484816925E-2</v>
      </c>
    </row>
    <row r="85" spans="1:19" x14ac:dyDescent="0.25">
      <c r="A85" s="63">
        <f t="shared" si="38"/>
        <v>83</v>
      </c>
      <c r="B85" s="76" t="s">
        <v>138</v>
      </c>
      <c r="C85" s="78">
        <v>198</v>
      </c>
      <c r="D85" s="78">
        <v>50.95</v>
      </c>
      <c r="E85" s="78">
        <v>50.42</v>
      </c>
      <c r="F85" s="21">
        <v>5450000</v>
      </c>
      <c r="G85" s="8">
        <f xml:space="preserve"> -1*(D85-E85)/E85</f>
        <v>-1.0511701705672375E-2</v>
      </c>
      <c r="H85" s="22">
        <v>40721</v>
      </c>
      <c r="I85" s="22">
        <v>40722</v>
      </c>
      <c r="J85" s="84">
        <f>-1*C85*(D85-E85)</f>
        <v>-104.94000000000023</v>
      </c>
      <c r="K85" s="67">
        <f t="shared" si="40"/>
        <v>1</v>
      </c>
      <c r="L85" s="25">
        <f t="shared" si="32"/>
        <v>0.1</v>
      </c>
      <c r="M85" s="25">
        <f t="shared" si="33"/>
        <v>1.1713321421480967E-2</v>
      </c>
      <c r="N85" s="25">
        <f t="shared" si="34"/>
        <v>-1.8258596016593423E-2</v>
      </c>
      <c r="O85" s="25">
        <f t="shared" si="35"/>
        <v>0.25</v>
      </c>
      <c r="P85" s="25">
        <f t="shared" si="36"/>
        <v>3.0524370119649424E-2</v>
      </c>
      <c r="Q85" s="25">
        <f t="shared" ref="Q85" si="42">(SUMIF(G66:G85,"&lt;0")/(10*(1-O85)))</f>
        <v>-4.1642846422384847E-2</v>
      </c>
    </row>
    <row r="86" spans="1:19" ht="15.75" x14ac:dyDescent="0.25">
      <c r="A86" s="63">
        <f t="shared" si="38"/>
        <v>84</v>
      </c>
      <c r="B86" s="19" t="s">
        <v>142</v>
      </c>
      <c r="C86" s="78">
        <v>1332</v>
      </c>
      <c r="D86" s="78">
        <v>24.75</v>
      </c>
      <c r="E86" s="78">
        <v>22.45</v>
      </c>
      <c r="F86" s="21">
        <v>161000</v>
      </c>
      <c r="G86" s="4">
        <f>(D86-E86)/E86</f>
        <v>0.10244988864142543</v>
      </c>
      <c r="H86" s="22">
        <v>40716</v>
      </c>
      <c r="I86" s="22">
        <v>40722</v>
      </c>
      <c r="J86" s="85">
        <f>C86*(D86-E86)</f>
        <v>3063.6000000000008</v>
      </c>
      <c r="K86" s="69">
        <f t="shared" si="40"/>
        <v>6</v>
      </c>
      <c r="L86" s="25">
        <f t="shared" si="32"/>
        <v>0.2</v>
      </c>
      <c r="M86" s="25">
        <f t="shared" si="33"/>
        <v>5.7081605031453195E-2</v>
      </c>
      <c r="N86" s="25">
        <f t="shared" si="34"/>
        <v>-1.911313145507897E-2</v>
      </c>
      <c r="O86" s="25">
        <f t="shared" si="35"/>
        <v>0.3</v>
      </c>
      <c r="P86" s="25">
        <f t="shared" si="36"/>
        <v>4.2511956539945418E-2</v>
      </c>
      <c r="Q86" s="25">
        <f t="shared" ref="Q86" si="43">(SUMIF(G67:G86,"&lt;0")/(10*(1-O86)))</f>
        <v>-4.1652788517945315E-2</v>
      </c>
      <c r="R86" s="79" t="s">
        <v>145</v>
      </c>
    </row>
    <row r="87" spans="1:19" x14ac:dyDescent="0.25">
      <c r="A87" s="63">
        <f t="shared" si="38"/>
        <v>85</v>
      </c>
      <c r="B87" s="19" t="s">
        <v>143</v>
      </c>
      <c r="C87" s="78">
        <v>1184</v>
      </c>
      <c r="D87" s="78">
        <v>24.54</v>
      </c>
      <c r="E87" s="78">
        <v>25.32</v>
      </c>
      <c r="F87" s="21">
        <v>436</v>
      </c>
      <c r="G87" s="8">
        <f>(D87-E87)/E87</f>
        <v>-3.0805687203791513E-2</v>
      </c>
      <c r="H87" s="22">
        <v>40716</v>
      </c>
      <c r="I87" s="22">
        <v>40725</v>
      </c>
      <c r="J87" s="84">
        <f>C87*(D87-E87)</f>
        <v>-923.52000000000135</v>
      </c>
      <c r="K87" s="67">
        <f t="shared" si="40"/>
        <v>9</v>
      </c>
      <c r="L87" s="25">
        <f t="shared" si="32"/>
        <v>0.2</v>
      </c>
      <c r="M87" s="25">
        <f t="shared" ref="M87:M96" si="44">(SUMIF(G78:G87,"&gt;0")/(10*L87))</f>
        <v>5.7081605031453195E-2</v>
      </c>
      <c r="N87" s="25">
        <f t="shared" ref="N87:N96" si="45">(SUMIF(G78:G87,"&lt;0")/(10*(1-M87)))</f>
        <v>-1.9883889749468735E-2</v>
      </c>
      <c r="O87" s="25">
        <f t="shared" ref="O87:O96" si="46">COUNTIF(G68:G87,"&gt;0")/20</f>
        <v>0.3</v>
      </c>
      <c r="P87" s="25">
        <f t="shared" ref="P87:P96" si="47">(SUMIF(G68:G87,"&gt;0")/(20*O87))</f>
        <v>4.2511956539945418E-2</v>
      </c>
      <c r="Q87" s="25">
        <f t="shared" ref="Q87:Q96" si="48">(SUMIF(G68:G87,"&lt;0")/(10*(1-O87)))</f>
        <v>-3.7001726773471286E-2</v>
      </c>
    </row>
    <row r="88" spans="1:19" x14ac:dyDescent="0.25">
      <c r="A88" s="63">
        <f t="shared" si="38"/>
        <v>86</v>
      </c>
      <c r="B88" s="19" t="s">
        <v>144</v>
      </c>
      <c r="C88" s="78">
        <v>500</v>
      </c>
      <c r="D88" s="78">
        <v>15.66</v>
      </c>
      <c r="E88" s="20">
        <v>15.32</v>
      </c>
      <c r="F88" s="21">
        <v>115</v>
      </c>
      <c r="G88" s="4">
        <f>(D88-E88)/E88</f>
        <v>2.2193211488250642E-2</v>
      </c>
      <c r="H88" s="22">
        <v>40723</v>
      </c>
      <c r="I88" s="22">
        <v>40725</v>
      </c>
      <c r="J88" s="85">
        <f>C88*(D88-E88)</f>
        <v>169.99999999999994</v>
      </c>
      <c r="K88" s="69">
        <f t="shared" si="40"/>
        <v>2</v>
      </c>
      <c r="L88" s="25">
        <f t="shared" si="32"/>
        <v>0.3</v>
      </c>
      <c r="M88" s="25">
        <f t="shared" si="44"/>
        <v>4.5452140517052347E-2</v>
      </c>
      <c r="N88" s="25">
        <f t="shared" si="45"/>
        <v>-1.5720306117959736E-2</v>
      </c>
      <c r="O88" s="25">
        <f t="shared" si="46"/>
        <v>0.35</v>
      </c>
      <c r="P88" s="25">
        <f t="shared" si="47"/>
        <v>3.9609278675417595E-2</v>
      </c>
      <c r="Q88" s="25">
        <f t="shared" si="48"/>
        <v>-3.7434880298085643E-2</v>
      </c>
    </row>
    <row r="89" spans="1:19" x14ac:dyDescent="0.25">
      <c r="A89" s="63">
        <f t="shared" si="38"/>
        <v>87</v>
      </c>
      <c r="B89" s="19" t="s">
        <v>146</v>
      </c>
      <c r="C89" s="78">
        <v>2930</v>
      </c>
      <c r="D89" s="80" t="s">
        <v>147</v>
      </c>
      <c r="E89" s="80" t="s">
        <v>147</v>
      </c>
      <c r="F89" s="21">
        <v>267</v>
      </c>
      <c r="G89" s="8">
        <v>-4.9599999999999998E-2</v>
      </c>
      <c r="H89" s="22">
        <v>40722</v>
      </c>
      <c r="I89" s="22">
        <v>40730</v>
      </c>
      <c r="J89" s="84">
        <v>-2832.6999999999989</v>
      </c>
      <c r="K89" s="67">
        <f t="shared" si="40"/>
        <v>8</v>
      </c>
      <c r="L89" s="25">
        <f t="shared" si="32"/>
        <v>0.3</v>
      </c>
      <c r="M89" s="25">
        <f t="shared" si="44"/>
        <v>4.5452140517052347E-2</v>
      </c>
      <c r="N89" s="25">
        <f t="shared" si="45"/>
        <v>-1.7249028801160568E-2</v>
      </c>
      <c r="O89" s="25">
        <f t="shared" si="46"/>
        <v>0.35</v>
      </c>
      <c r="P89" s="25">
        <f t="shared" si="47"/>
        <v>3.9609278675417595E-2</v>
      </c>
      <c r="Q89" s="25">
        <f t="shared" si="48"/>
        <v>-4.2137507711824167E-2</v>
      </c>
    </row>
    <row r="90" spans="1:19" x14ac:dyDescent="0.25">
      <c r="A90" s="63">
        <f t="shared" si="38"/>
        <v>88</v>
      </c>
      <c r="B90" s="19" t="s">
        <v>148</v>
      </c>
      <c r="C90" s="78">
        <v>2431</v>
      </c>
      <c r="D90" s="80" t="s">
        <v>147</v>
      </c>
      <c r="E90" s="78">
        <v>12.26</v>
      </c>
      <c r="F90" s="21">
        <v>467</v>
      </c>
      <c r="G90" s="8">
        <v>-1.8739304421819841E-2</v>
      </c>
      <c r="H90" s="22">
        <v>40722</v>
      </c>
      <c r="I90" s="22">
        <v>40730</v>
      </c>
      <c r="J90" s="84">
        <v>-834.19999999999732</v>
      </c>
      <c r="K90" s="67">
        <f t="shared" si="40"/>
        <v>8</v>
      </c>
      <c r="L90" s="25">
        <f t="shared" ref="L90:L95" si="49">COUNTIF(G81:G90,"&gt;0")/10</f>
        <v>0.3</v>
      </c>
      <c r="M90" s="25">
        <f t="shared" si="44"/>
        <v>4.5452140517052347E-2</v>
      </c>
      <c r="N90" s="25">
        <f t="shared" si="45"/>
        <v>-1.7180448167343616E-2</v>
      </c>
      <c r="O90" s="25">
        <f t="shared" si="46"/>
        <v>0.35</v>
      </c>
      <c r="P90" s="25">
        <f t="shared" si="47"/>
        <v>3.9609278675417595E-2</v>
      </c>
      <c r="Q90" s="25">
        <f t="shared" si="48"/>
        <v>-4.4921984566633835E-2</v>
      </c>
    </row>
    <row r="91" spans="1:19" x14ac:dyDescent="0.25">
      <c r="A91" s="63">
        <f t="shared" si="38"/>
        <v>89</v>
      </c>
      <c r="B91" s="19" t="s">
        <v>93</v>
      </c>
      <c r="C91" s="78">
        <v>782</v>
      </c>
      <c r="D91" s="20">
        <v>38.9</v>
      </c>
      <c r="E91" s="20">
        <v>38.33</v>
      </c>
      <c r="F91" s="81">
        <v>616</v>
      </c>
      <c r="G91" s="4">
        <f>(D91-E91)/E91</f>
        <v>1.4870858335507444E-2</v>
      </c>
      <c r="H91" s="22">
        <v>40724</v>
      </c>
      <c r="I91" s="22">
        <v>40730</v>
      </c>
      <c r="J91" s="85">
        <f>C91*(D91-E91)</f>
        <v>445.74000000000024</v>
      </c>
      <c r="K91" s="69">
        <f t="shared" si="40"/>
        <v>6</v>
      </c>
      <c r="L91" s="25">
        <f>COUNTIF(G82:G91,"&gt;0")/10</f>
        <v>0.4</v>
      </c>
      <c r="M91" s="25">
        <f t="shared" si="44"/>
        <v>3.7806819971666121E-2</v>
      </c>
      <c r="N91" s="25">
        <f t="shared" si="45"/>
        <v>-1.5331466753831999E-2</v>
      </c>
      <c r="O91" s="25">
        <f t="shared" si="46"/>
        <v>0.35</v>
      </c>
      <c r="P91" s="25">
        <f t="shared" si="47"/>
        <v>3.6498806171480581E-2</v>
      </c>
      <c r="Q91" s="25">
        <f t="shared" si="48"/>
        <v>-4.4921984566633835E-2</v>
      </c>
      <c r="R91" t="s">
        <v>150</v>
      </c>
    </row>
    <row r="92" spans="1:19" x14ac:dyDescent="0.25">
      <c r="A92" s="63">
        <f t="shared" si="38"/>
        <v>90</v>
      </c>
      <c r="B92" s="19" t="s">
        <v>149</v>
      </c>
      <c r="C92" s="78">
        <v>714</v>
      </c>
      <c r="D92" s="78">
        <v>41.25</v>
      </c>
      <c r="E92" s="20">
        <v>42.04</v>
      </c>
      <c r="F92" s="81">
        <v>847</v>
      </c>
      <c r="G92" s="8">
        <f>(D92-E92)/E92</f>
        <v>-1.8791627021883899E-2</v>
      </c>
      <c r="H92" s="22">
        <v>40729</v>
      </c>
      <c r="I92" s="22">
        <v>40730</v>
      </c>
      <c r="J92" s="84">
        <f>C92*(D92-E92)</f>
        <v>-564.05999999999938</v>
      </c>
      <c r="K92" s="67">
        <f t="shared" si="40"/>
        <v>1</v>
      </c>
      <c r="L92" s="25">
        <f t="shared" si="49"/>
        <v>0.4</v>
      </c>
      <c r="M92" s="25">
        <f t="shared" si="44"/>
        <v>3.7806819971666121E-2</v>
      </c>
      <c r="N92" s="25">
        <f t="shared" si="45"/>
        <v>-1.6636124082621166E-2</v>
      </c>
      <c r="O92" s="25">
        <f t="shared" si="46"/>
        <v>0.3</v>
      </c>
      <c r="P92" s="25">
        <f t="shared" si="47"/>
        <v>4.0362605251376034E-2</v>
      </c>
      <c r="Q92" s="25">
        <f t="shared" si="48"/>
        <v>-4.4397789529286261E-2</v>
      </c>
    </row>
    <row r="93" spans="1:19" x14ac:dyDescent="0.25">
      <c r="A93" s="63">
        <f t="shared" si="38"/>
        <v>91</v>
      </c>
      <c r="B93" s="19" t="s">
        <v>119</v>
      </c>
      <c r="C93" s="78">
        <v>238</v>
      </c>
      <c r="D93" s="78">
        <v>42.15</v>
      </c>
      <c r="E93" s="78">
        <v>42.06</v>
      </c>
      <c r="F93" s="21">
        <v>511</v>
      </c>
      <c r="G93" s="4">
        <f>(D93-E93)/E93</f>
        <v>2.1398002853066167E-3</v>
      </c>
      <c r="H93" s="22">
        <v>40721</v>
      </c>
      <c r="I93" s="22">
        <v>40730</v>
      </c>
      <c r="J93" s="85">
        <f>C93*(D93-E93)</f>
        <v>21.419999999999121</v>
      </c>
      <c r="K93" s="69">
        <f t="shared" si="40"/>
        <v>9</v>
      </c>
      <c r="L93" s="25">
        <f t="shared" si="49"/>
        <v>0.4</v>
      </c>
      <c r="M93" s="25">
        <f t="shared" si="44"/>
        <v>3.5413439687622533E-2</v>
      </c>
      <c r="N93" s="25">
        <f t="shared" si="45"/>
        <v>-1.6594845701788912E-2</v>
      </c>
      <c r="O93" s="25">
        <f t="shared" si="46"/>
        <v>0.3</v>
      </c>
      <c r="P93" s="25">
        <f t="shared" si="47"/>
        <v>3.0874048977894423E-2</v>
      </c>
      <c r="Q93" s="25">
        <f t="shared" si="48"/>
        <v>-4.4397789529286261E-2</v>
      </c>
      <c r="R93" t="s">
        <v>151</v>
      </c>
      <c r="S93" s="13">
        <f>C93*E93</f>
        <v>10010.280000000001</v>
      </c>
    </row>
    <row r="94" spans="1:19" x14ac:dyDescent="0.25">
      <c r="A94" s="63">
        <f t="shared" si="38"/>
        <v>92</v>
      </c>
      <c r="B94" s="19" t="s">
        <v>152</v>
      </c>
      <c r="C94" s="78">
        <v>1045</v>
      </c>
      <c r="D94" s="78">
        <v>28.86</v>
      </c>
      <c r="E94" s="20">
        <v>28.7</v>
      </c>
      <c r="F94" s="21">
        <v>8240</v>
      </c>
      <c r="G94" s="4">
        <f>(D94-E94)/E94</f>
        <v>5.5749128919860679E-3</v>
      </c>
      <c r="H94" s="22">
        <v>40722</v>
      </c>
      <c r="I94" s="22">
        <v>40730</v>
      </c>
      <c r="J94" s="85">
        <f>C94*(D94-E94)</f>
        <v>167.20000000000016</v>
      </c>
      <c r="K94" s="69">
        <f t="shared" si="40"/>
        <v>8</v>
      </c>
      <c r="L94" s="25">
        <f t="shared" si="49"/>
        <v>0.5</v>
      </c>
      <c r="M94" s="25">
        <f t="shared" si="44"/>
        <v>2.9445734328495239E-2</v>
      </c>
      <c r="N94" s="25">
        <f t="shared" si="45"/>
        <v>-1.3234532565193262E-2</v>
      </c>
      <c r="O94" s="25">
        <f t="shared" si="46"/>
        <v>0.3</v>
      </c>
      <c r="P94" s="25">
        <f t="shared" si="47"/>
        <v>2.649033217732619E-2</v>
      </c>
      <c r="Q94" s="25">
        <f t="shared" si="48"/>
        <v>-4.4397789529286261E-2</v>
      </c>
      <c r="R94" t="s">
        <v>150</v>
      </c>
    </row>
    <row r="95" spans="1:19" x14ac:dyDescent="0.25">
      <c r="A95" s="63">
        <f t="shared" si="38"/>
        <v>93</v>
      </c>
      <c r="B95" s="19" t="s">
        <v>153</v>
      </c>
      <c r="C95" s="78">
        <v>100</v>
      </c>
      <c r="D95" s="78">
        <v>83.53</v>
      </c>
      <c r="E95" s="20">
        <v>83.44</v>
      </c>
      <c r="F95" s="81">
        <v>1320</v>
      </c>
      <c r="G95" s="4">
        <f>(D95-E95)/E95</f>
        <v>1.0786193672100122E-3</v>
      </c>
      <c r="H95" s="22">
        <v>40730</v>
      </c>
      <c r="I95" s="22">
        <v>40730</v>
      </c>
      <c r="J95" s="85">
        <f>C95*(D95-E95)</f>
        <v>9.0000000000003411</v>
      </c>
      <c r="K95" s="69">
        <f t="shared" si="40"/>
        <v>0</v>
      </c>
      <c r="L95" s="25">
        <f t="shared" si="49"/>
        <v>0.6</v>
      </c>
      <c r="M95" s="25">
        <f t="shared" si="44"/>
        <v>2.4717881834947702E-2</v>
      </c>
      <c r="N95" s="25">
        <f t="shared" si="45"/>
        <v>-1.2092564443751669E-2</v>
      </c>
      <c r="O95" s="25">
        <f t="shared" si="46"/>
        <v>0.35</v>
      </c>
      <c r="P95" s="25">
        <f t="shared" si="47"/>
        <v>2.2860087490166738E-2</v>
      </c>
      <c r="Q95" s="25">
        <f t="shared" si="48"/>
        <v>-4.5905213965377868E-2</v>
      </c>
    </row>
    <row r="96" spans="1:19" x14ac:dyDescent="0.25">
      <c r="A96" s="63">
        <f t="shared" si="38"/>
        <v>94</v>
      </c>
      <c r="B96" s="19" t="s">
        <v>154</v>
      </c>
      <c r="C96" s="78">
        <v>3683</v>
      </c>
      <c r="D96" s="80" t="s">
        <v>147</v>
      </c>
      <c r="E96" s="20">
        <v>6.39</v>
      </c>
      <c r="F96" s="81">
        <v>531</v>
      </c>
      <c r="G96" s="82">
        <v>-1.7005766459862681E-2</v>
      </c>
      <c r="H96" s="22">
        <v>40724</v>
      </c>
      <c r="I96" s="22">
        <v>40731</v>
      </c>
      <c r="J96" s="84">
        <v>-400.21999999999844</v>
      </c>
      <c r="K96" s="67">
        <f t="shared" si="40"/>
        <v>7</v>
      </c>
      <c r="L96" s="25">
        <f>COUNTIF(G87:G96,"&gt;0")/10</f>
        <v>0.5</v>
      </c>
      <c r="M96" s="25">
        <f t="shared" si="44"/>
        <v>9.1714804736521584E-3</v>
      </c>
      <c r="N96" s="25">
        <f t="shared" si="45"/>
        <v>-1.3619146244585826E-2</v>
      </c>
      <c r="O96" s="25">
        <f t="shared" si="46"/>
        <v>0.35</v>
      </c>
      <c r="P96" s="25">
        <f t="shared" si="47"/>
        <v>2.2860087490166738E-2</v>
      </c>
      <c r="Q96" s="25">
        <f t="shared" si="48"/>
        <v>-4.8486710377202612E-2</v>
      </c>
      <c r="R96" t="s">
        <v>155</v>
      </c>
    </row>
    <row r="97" spans="1:19" x14ac:dyDescent="0.25">
      <c r="A97" s="63">
        <f t="shared" si="38"/>
        <v>95</v>
      </c>
      <c r="B97" s="19" t="s">
        <v>153</v>
      </c>
      <c r="C97" s="78">
        <v>360</v>
      </c>
      <c r="D97" s="80" t="s">
        <v>147</v>
      </c>
      <c r="E97" s="20">
        <v>83.44</v>
      </c>
      <c r="F97" s="81">
        <v>1320</v>
      </c>
      <c r="G97" s="8">
        <v>-5.845850644508298E-3</v>
      </c>
      <c r="H97" s="22">
        <v>40730</v>
      </c>
      <c r="I97" s="22">
        <v>40731</v>
      </c>
      <c r="J97" s="84">
        <v>-175.59999999999803</v>
      </c>
      <c r="K97" s="67">
        <f t="shared" si="40"/>
        <v>1</v>
      </c>
      <c r="L97" s="25">
        <f t="shared" ref="L97:L98" si="50">COUNTIF(G88:G97,"&gt;0")/10</f>
        <v>0.5</v>
      </c>
      <c r="M97" s="25">
        <f t="shared" ref="M97:M98" si="51">(SUMIF(G88:G97,"&gt;0")/(10*L97))</f>
        <v>9.1714804736521584E-3</v>
      </c>
      <c r="N97" s="25">
        <f t="shared" ref="N97:N98" si="52">(SUMIF(G88:G97,"&lt;0")/(10*(1-M97)))</f>
        <v>-1.1100058827601206E-2</v>
      </c>
      <c r="O97" s="25">
        <f t="shared" ref="O97:O98" si="53">COUNTIF(G78:G97,"&gt;0")/20</f>
        <v>0.35</v>
      </c>
      <c r="P97" s="25">
        <f t="shared" ref="P97:P98" si="54">(SUMIF(G78:G97,"&gt;0")/(20*O97))</f>
        <v>2.2860087490166738E-2</v>
      </c>
      <c r="Q97" s="25">
        <f t="shared" ref="Q97:Q98" si="55">(SUMIF(G78:G97,"&lt;0")/(10*(1-O97)))</f>
        <v>-4.5764831174012428E-2</v>
      </c>
      <c r="R97" t="s">
        <v>156</v>
      </c>
    </row>
    <row r="98" spans="1:19" x14ac:dyDescent="0.25">
      <c r="A98" s="63">
        <f t="shared" si="38"/>
        <v>96</v>
      </c>
      <c r="B98" s="19" t="s">
        <v>157</v>
      </c>
      <c r="C98" s="78">
        <v>370</v>
      </c>
      <c r="D98" s="78">
        <v>78.040000000000006</v>
      </c>
      <c r="E98" s="20">
        <v>79.94</v>
      </c>
      <c r="F98" s="81">
        <v>2630</v>
      </c>
      <c r="G98" s="8">
        <f t="shared" ref="G98:G99" si="56">(D98-E98)/E98</f>
        <v>-2.3767825869401946E-2</v>
      </c>
      <c r="H98" s="22">
        <v>40725</v>
      </c>
      <c r="I98" s="22">
        <v>40731</v>
      </c>
      <c r="J98" s="84">
        <f t="shared" ref="J98:J106" si="57">C98*(D98-E98)</f>
        <v>-702.99999999999682</v>
      </c>
      <c r="K98" s="67">
        <f t="shared" si="40"/>
        <v>6</v>
      </c>
      <c r="L98" s="25">
        <f t="shared" si="50"/>
        <v>0.4</v>
      </c>
      <c r="M98" s="25">
        <f t="shared" si="51"/>
        <v>5.9160477200025348E-3</v>
      </c>
      <c r="N98" s="25">
        <f t="shared" si="52"/>
        <v>-1.3454635708655321E-2</v>
      </c>
      <c r="O98" s="25">
        <f t="shared" si="53"/>
        <v>0.35</v>
      </c>
      <c r="P98" s="25">
        <f t="shared" si="54"/>
        <v>2.2860087490166738E-2</v>
      </c>
      <c r="Q98" s="25">
        <f t="shared" si="55"/>
        <v>-4.3662803072404339E-2</v>
      </c>
    </row>
    <row r="99" spans="1:19" x14ac:dyDescent="0.25">
      <c r="A99" s="63">
        <f t="shared" si="38"/>
        <v>97</v>
      </c>
      <c r="B99" s="19" t="s">
        <v>158</v>
      </c>
      <c r="C99" s="78">
        <v>1241</v>
      </c>
      <c r="D99" s="78">
        <v>23.96</v>
      </c>
      <c r="E99" s="20">
        <v>24.18</v>
      </c>
      <c r="F99" s="81">
        <v>3010</v>
      </c>
      <c r="G99" s="8">
        <f t="shared" si="56"/>
        <v>-9.0984284532671152E-3</v>
      </c>
      <c r="H99" s="22">
        <v>40731</v>
      </c>
      <c r="I99" s="22">
        <v>40731</v>
      </c>
      <c r="J99" s="84">
        <f t="shared" si="57"/>
        <v>-273.01999999999862</v>
      </c>
      <c r="K99" s="67">
        <f t="shared" si="40"/>
        <v>0</v>
      </c>
      <c r="L99" s="25">
        <f t="shared" ref="L99" si="58">COUNTIF(G90:G99,"&gt;0")/10</f>
        <v>0.4</v>
      </c>
      <c r="M99" s="25">
        <f t="shared" ref="M99" si="59">(SUMIF(G90:G99,"&gt;0")/(10*L99))</f>
        <v>5.9160477200025348E-3</v>
      </c>
      <c r="N99" s="25">
        <f t="shared" ref="N99" si="60">(SUMIF(G90:G99,"&lt;0")/(10*(1-M99)))</f>
        <v>-9.3803750334035124E-3</v>
      </c>
      <c r="O99" s="25">
        <f t="shared" ref="O99" si="61">COUNTIF(G80:G99,"&gt;0")/20</f>
        <v>0.35</v>
      </c>
      <c r="P99" s="25">
        <f t="shared" ref="P99" si="62">(SUMIF(G80:G99,"&gt;0")/(20*O99))</f>
        <v>2.2860087490166738E-2</v>
      </c>
      <c r="Q99" s="25">
        <f t="shared" ref="Q99" si="63">(SUMIF(G80:G99,"&lt;0")/(10*(1-O99)))</f>
        <v>-3.9676775088279867E-2</v>
      </c>
    </row>
    <row r="100" spans="1:19" x14ac:dyDescent="0.25">
      <c r="A100" s="63">
        <f t="shared" si="38"/>
        <v>98</v>
      </c>
      <c r="B100" s="19" t="s">
        <v>159</v>
      </c>
      <c r="C100" s="78">
        <v>904</v>
      </c>
      <c r="D100" s="78">
        <v>36.549999999999997</v>
      </c>
      <c r="E100" s="78">
        <v>33.42</v>
      </c>
      <c r="F100" s="21">
        <v>193</v>
      </c>
      <c r="G100" s="4">
        <f t="shared" ref="G100:G106" si="64">(D100-E100)/E100</f>
        <v>9.3656493117893341E-2</v>
      </c>
      <c r="H100" s="22">
        <v>40722</v>
      </c>
      <c r="I100" s="22">
        <v>40731</v>
      </c>
      <c r="J100" s="85">
        <f t="shared" si="57"/>
        <v>2829.5199999999959</v>
      </c>
      <c r="K100" s="69">
        <f t="shared" si="40"/>
        <v>9</v>
      </c>
      <c r="L100" s="25">
        <f t="shared" ref="L100" si="65">COUNTIF(G91:G100,"&gt;0")/10</f>
        <v>0.5</v>
      </c>
      <c r="M100" s="25">
        <f t="shared" ref="M100" si="66">(SUMIF(G91:G100,"&gt;0")/(10*L100))</f>
        <v>2.3464136799580697E-2</v>
      </c>
      <c r="N100" s="25">
        <f t="shared" ref="N100" si="67">(SUMIF(G91:G100,"&lt;0")/(10*(1-M100)))</f>
        <v>-7.6299807571564805E-3</v>
      </c>
      <c r="O100" s="25">
        <f t="shared" ref="O100" si="68">COUNTIF(G81:G100,"&gt;0")/20</f>
        <v>0.4</v>
      </c>
      <c r="P100" s="25">
        <f t="shared" ref="P100" si="69">(SUMIF(G81:G100,"&gt;0")/(20*O100))</f>
        <v>3.1709638193632567E-2</v>
      </c>
      <c r="Q100" s="25">
        <f t="shared" ref="Q100" si="70">(SUMIF(G81:G100,"&lt;0")/(10*(1-O100)))</f>
        <v>-3.9750849779979953E-2</v>
      </c>
    </row>
    <row r="101" spans="1:19" x14ac:dyDescent="0.25">
      <c r="A101" s="63">
        <f t="shared" si="38"/>
        <v>99</v>
      </c>
      <c r="B101" s="19" t="s">
        <v>160</v>
      </c>
      <c r="C101" s="78">
        <v>783</v>
      </c>
      <c r="D101" s="78">
        <v>42.08</v>
      </c>
      <c r="E101" s="20">
        <v>39.200000000000003</v>
      </c>
      <c r="F101" s="21">
        <v>163</v>
      </c>
      <c r="G101" s="4">
        <f t="shared" si="64"/>
        <v>7.3469387755101923E-2</v>
      </c>
      <c r="H101" s="22">
        <v>40722</v>
      </c>
      <c r="I101" s="22">
        <v>40731</v>
      </c>
      <c r="J101" s="85">
        <f t="shared" si="57"/>
        <v>2255.0399999999963</v>
      </c>
      <c r="K101" s="69">
        <f t="shared" si="40"/>
        <v>9</v>
      </c>
      <c r="L101" s="25">
        <f t="shared" ref="L101" si="71">COUNTIF(G92:G101,"&gt;0")/10</f>
        <v>0.5</v>
      </c>
      <c r="M101" s="25">
        <f t="shared" ref="M101" si="72">(SUMIF(G92:G101,"&gt;0")/(10*L101))</f>
        <v>3.518384268349959E-2</v>
      </c>
      <c r="N101" s="25">
        <f t="shared" ref="N101" si="73">(SUMIF(G92:G101,"&lt;0")/(10*(1-M101)))</f>
        <v>-7.7226627978703799E-3</v>
      </c>
      <c r="O101" s="25">
        <f t="shared" ref="O101" si="74">COUNTIF(G82:G101,"&gt;0")/20</f>
        <v>0.45</v>
      </c>
      <c r="P101" s="25">
        <f t="shared" ref="P101" si="75">(SUMIF(G82:G101,"&gt;0")/(20*O101))</f>
        <v>3.6349610367129165E-2</v>
      </c>
      <c r="Q101" s="25">
        <f t="shared" ref="Q101" si="76">(SUMIF(G82:G101,"&lt;0")/(10*(1-O101)))</f>
        <v>-4.0368695627746691E-2</v>
      </c>
    </row>
    <row r="102" spans="1:19" x14ac:dyDescent="0.25">
      <c r="A102" s="63">
        <f t="shared" si="38"/>
        <v>100</v>
      </c>
      <c r="B102" s="19" t="s">
        <v>161</v>
      </c>
      <c r="C102" s="78">
        <v>1996</v>
      </c>
      <c r="D102" s="78">
        <v>10.75</v>
      </c>
      <c r="E102" s="20">
        <v>9.9600000000000009</v>
      </c>
      <c r="F102" s="81">
        <v>155</v>
      </c>
      <c r="G102" s="4">
        <f t="shared" si="64"/>
        <v>7.9317269076305125E-2</v>
      </c>
      <c r="H102" s="22">
        <v>40725</v>
      </c>
      <c r="I102" s="22">
        <v>40731</v>
      </c>
      <c r="J102" s="85">
        <f t="shared" si="57"/>
        <v>1576.8399999999983</v>
      </c>
      <c r="K102" s="69">
        <f t="shared" si="40"/>
        <v>6</v>
      </c>
      <c r="L102" s="25">
        <f t="shared" ref="L102" si="77">COUNTIF(G93:G102,"&gt;0")/10</f>
        <v>0.6</v>
      </c>
      <c r="M102" s="25">
        <f t="shared" ref="M102" si="78">(SUMIF(G93:G102,"&gt;0")/(10*L102))</f>
        <v>4.2539413748967171E-2</v>
      </c>
      <c r="N102" s="25">
        <f t="shared" ref="N102" si="79">(SUMIF(G93:G102,"&lt;0")/(10*(1-M102)))</f>
        <v>-5.8193383860535844E-3</v>
      </c>
      <c r="O102" s="25">
        <f t="shared" ref="O102" si="80">COUNTIF(G83:G102,"&gt;0")/20</f>
        <v>0.5</v>
      </c>
      <c r="P102" s="25">
        <f t="shared" ref="P102" si="81">(SUMIF(G83:G102,"&gt;0")/(20*O102))</f>
        <v>4.0646376238046754E-2</v>
      </c>
      <c r="Q102" s="25">
        <f t="shared" ref="Q102" si="82">(SUMIF(G83:G102,"&lt;0")/(10*(1-O102)))</f>
        <v>-4.3157904554214414E-2</v>
      </c>
    </row>
    <row r="103" spans="1:19" x14ac:dyDescent="0.25">
      <c r="A103" s="63">
        <f t="shared" si="38"/>
        <v>101</v>
      </c>
      <c r="B103" s="19" t="s">
        <v>162</v>
      </c>
      <c r="C103" s="78">
        <v>644</v>
      </c>
      <c r="D103" s="78">
        <v>48.05</v>
      </c>
      <c r="E103" s="20">
        <v>47.16</v>
      </c>
      <c r="F103" s="81">
        <v>948</v>
      </c>
      <c r="G103" s="4">
        <f t="shared" si="64"/>
        <v>1.8871925360474991E-2</v>
      </c>
      <c r="H103" s="22">
        <v>40725</v>
      </c>
      <c r="I103" s="22">
        <v>40731</v>
      </c>
      <c r="J103" s="85">
        <f t="shared" si="57"/>
        <v>573.16000000000031</v>
      </c>
      <c r="K103" s="69">
        <f t="shared" si="40"/>
        <v>6</v>
      </c>
      <c r="L103" s="25">
        <f t="shared" ref="L103" si="83">COUNTIF(G94:G103,"&gt;0")/10</f>
        <v>0.6</v>
      </c>
      <c r="M103" s="25">
        <f t="shared" ref="M103" si="84">(SUMIF(G94:G103,"&gt;0")/(10*L103))</f>
        <v>4.5328101261495245E-2</v>
      </c>
      <c r="N103" s="25">
        <f t="shared" ref="N103" si="85">(SUMIF(G94:G103,"&lt;0")/(10*(1-M103)))</f>
        <v>-5.8363372275506533E-3</v>
      </c>
      <c r="O103" s="25">
        <f t="shared" ref="O103" si="86">COUNTIF(G84:G103,"&gt;0")/20</f>
        <v>0.5</v>
      </c>
      <c r="P103" s="25">
        <f t="shared" ref="P103" si="87">(SUMIF(G84:G103,"&gt;0")/(20*O103))</f>
        <v>4.1362236631946159E-2</v>
      </c>
      <c r="Q103" s="25">
        <f t="shared" ref="Q103" si="88">(SUMIF(G84:G103,"&lt;0")/(10*(1-O103)))</f>
        <v>-4.3157904554214414E-2</v>
      </c>
    </row>
    <row r="104" spans="1:19" x14ac:dyDescent="0.25">
      <c r="A104" s="63">
        <f t="shared" si="38"/>
        <v>102</v>
      </c>
      <c r="B104" s="19" t="s">
        <v>163</v>
      </c>
      <c r="C104" s="78">
        <v>2500</v>
      </c>
      <c r="D104" s="78">
        <v>5.28</v>
      </c>
      <c r="E104" s="20">
        <v>5.25</v>
      </c>
      <c r="F104" s="81">
        <v>580</v>
      </c>
      <c r="G104" s="4">
        <f t="shared" si="64"/>
        <v>5.714285714285762E-3</v>
      </c>
      <c r="H104" s="22">
        <v>40730</v>
      </c>
      <c r="I104" s="22">
        <v>40731</v>
      </c>
      <c r="J104" s="85">
        <f t="shared" si="57"/>
        <v>75.000000000000625</v>
      </c>
      <c r="K104" s="69">
        <f t="shared" si="40"/>
        <v>1</v>
      </c>
      <c r="L104" s="25">
        <f t="shared" ref="L104" si="89">COUNTIF(G95:G104,"&gt;0")/10</f>
        <v>0.6</v>
      </c>
      <c r="M104" s="25">
        <f t="shared" ref="M104" si="90">(SUMIF(G95:G104,"&gt;0")/(10*L104))</f>
        <v>4.5351330065211859E-2</v>
      </c>
      <c r="N104" s="25">
        <f t="shared" ref="N104" si="91">(SUMIF(G95:G104,"&lt;0")/(10*(1-M104)))</f>
        <v>-5.836479239094956E-3</v>
      </c>
      <c r="O104" s="25">
        <f t="shared" ref="O104" si="92">COUNTIF(G85:G104,"&gt;0")/20</f>
        <v>0.55000000000000004</v>
      </c>
      <c r="P104" s="25">
        <f t="shared" ref="P104" si="93">(SUMIF(G85:G104,"&gt;0")/(20*O104))</f>
        <v>3.8121513821249758E-2</v>
      </c>
      <c r="Q104" s="25">
        <f t="shared" ref="Q104" si="94">(SUMIF(G85:G104,"&lt;0")/(10*(1-O104)))</f>
        <v>-4.0925820395601692E-2</v>
      </c>
      <c r="R104" t="s">
        <v>164</v>
      </c>
      <c r="S104" s="13">
        <f>C104*E104</f>
        <v>13125</v>
      </c>
    </row>
    <row r="105" spans="1:19" x14ac:dyDescent="0.25">
      <c r="A105" s="63">
        <f t="shared" si="38"/>
        <v>103</v>
      </c>
      <c r="B105" s="19" t="s">
        <v>165</v>
      </c>
      <c r="C105" s="78">
        <v>3576</v>
      </c>
      <c r="D105" s="78">
        <v>8.42</v>
      </c>
      <c r="E105" s="20">
        <v>8.39</v>
      </c>
      <c r="F105" s="81">
        <v>6</v>
      </c>
      <c r="G105" s="4">
        <f t="shared" si="64"/>
        <v>3.5756853396900308E-3</v>
      </c>
      <c r="H105" s="22">
        <v>40730</v>
      </c>
      <c r="I105" s="22">
        <v>40731</v>
      </c>
      <c r="J105" s="85">
        <f t="shared" si="57"/>
        <v>107.27999999999771</v>
      </c>
      <c r="K105" s="69">
        <f t="shared" si="40"/>
        <v>1</v>
      </c>
      <c r="L105" s="25">
        <f t="shared" ref="L105" si="95">COUNTIF(G96:G105,"&gt;0")/10</f>
        <v>0.6</v>
      </c>
      <c r="M105" s="25">
        <f t="shared" ref="M105" si="96">(SUMIF(G96:G105,"&gt;0")/(10*L105))</f>
        <v>4.5767507727291871E-2</v>
      </c>
      <c r="N105" s="25">
        <f t="shared" ref="N105" si="97">(SUMIF(G96:G105,"&lt;0")/(10*(1-M105)))</f>
        <v>-5.8390247532166973E-3</v>
      </c>
      <c r="O105" s="25">
        <f t="shared" ref="O105" si="98">COUNTIF(G86:G105,"&gt;0")/20</f>
        <v>0.6</v>
      </c>
      <c r="P105" s="25">
        <f>(SUMIF(G86:G105,"&gt;0")/(20*O105))</f>
        <v>3.5242694781119785E-2</v>
      </c>
      <c r="Q105" s="25">
        <f t="shared" ref="Q105" si="99">(SUMIF(G86:G105,"&lt;0")/(10*(1-O105)))</f>
        <v>-4.3413622518633822E-2</v>
      </c>
    </row>
    <row r="106" spans="1:19" x14ac:dyDescent="0.25">
      <c r="A106" s="63">
        <f t="shared" si="38"/>
        <v>104</v>
      </c>
      <c r="B106" s="19" t="s">
        <v>166</v>
      </c>
      <c r="C106" s="78">
        <v>1251</v>
      </c>
      <c r="D106" s="78">
        <v>25.86</v>
      </c>
      <c r="E106" s="78">
        <v>24.09</v>
      </c>
      <c r="F106" s="21">
        <v>181</v>
      </c>
      <c r="G106" s="4">
        <f t="shared" si="64"/>
        <v>7.3474470734744696E-2</v>
      </c>
      <c r="H106" s="22">
        <v>40722</v>
      </c>
      <c r="I106" s="22">
        <v>40731</v>
      </c>
      <c r="J106" s="85">
        <f t="shared" si="57"/>
        <v>2214.2699999999995</v>
      </c>
      <c r="K106" s="69">
        <f t="shared" si="40"/>
        <v>9</v>
      </c>
      <c r="L106" s="25">
        <f t="shared" ref="L106" si="100">COUNTIF(G97:G106,"&gt;0")/10</f>
        <v>0.7</v>
      </c>
      <c r="M106" s="25">
        <f t="shared" ref="M106" si="101">(SUMIF(G97:G106,"&gt;0")/(10*L106))</f>
        <v>4.9725645299785133E-2</v>
      </c>
      <c r="N106" s="25">
        <f t="shared" ref="N106" si="102">(SUMIF(G97:G106,"&lt;0")/(10*(1-M106)))</f>
        <v>-4.0737819321021197E-3</v>
      </c>
      <c r="O106" s="25">
        <f t="shared" ref="O106" si="103">COUNTIF(G87:G106,"&gt;0")/20</f>
        <v>0.6</v>
      </c>
      <c r="P106" s="25">
        <f>(SUMIF(G87:G106,"&gt;0")/(20*O106))</f>
        <v>3.2828076622229724E-2</v>
      </c>
      <c r="Q106" s="25">
        <f t="shared" ref="Q106" si="104">(SUMIF(G87:G106,"&lt;0")/(10*(1-O106)))</f>
        <v>-4.3413622518633822E-2</v>
      </c>
    </row>
    <row r="107" spans="1:19" x14ac:dyDescent="0.25">
      <c r="A107" s="63">
        <f t="shared" si="38"/>
        <v>105</v>
      </c>
      <c r="B107" s="19" t="s">
        <v>167</v>
      </c>
      <c r="C107" s="78">
        <v>2514</v>
      </c>
      <c r="D107" s="80" t="s">
        <v>147</v>
      </c>
      <c r="E107" s="80" t="s">
        <v>147</v>
      </c>
      <c r="F107" s="21">
        <v>901</v>
      </c>
      <c r="G107" s="4">
        <v>0.10392203318453357</v>
      </c>
      <c r="H107" s="22">
        <v>40721</v>
      </c>
      <c r="I107" s="22">
        <v>40731</v>
      </c>
      <c r="J107" s="86">
        <v>6307.5</v>
      </c>
      <c r="K107" s="69">
        <f t="shared" si="40"/>
        <v>10</v>
      </c>
      <c r="L107" s="25">
        <f t="shared" ref="L107:L108" si="105">COUNTIF(G98:G107,"&gt;0")/10</f>
        <v>0.8</v>
      </c>
      <c r="M107" s="25">
        <f t="shared" ref="M107:M108" si="106">(SUMIF(G98:G107,"&gt;0")/(10*L107))</f>
        <v>5.650019378537869E-2</v>
      </c>
      <c r="N107" s="25">
        <f t="shared" ref="N107:N108" si="107">(SUMIF(G98:G107,"&lt;0")/(10*(1-M107)))</f>
        <v>-3.4834404952906648E-3</v>
      </c>
      <c r="O107" s="25">
        <f t="shared" ref="O107:O108" si="108">COUNTIF(G88:G107,"&gt;0")/20</f>
        <v>0.65</v>
      </c>
      <c r="P107" s="25">
        <f>(SUMIF(G88:G107,"&gt;0")/(20*O107))</f>
        <v>3.8296842511637716E-2</v>
      </c>
      <c r="Q107" s="25">
        <f t="shared" ref="Q107:Q108" si="109">(SUMIF(G88:G107,"&lt;0")/(10*(1-O107)))</f>
        <v>-4.0813943677355365E-2</v>
      </c>
      <c r="R107" t="s">
        <v>168</v>
      </c>
    </row>
    <row r="108" spans="1:19" x14ac:dyDescent="0.25">
      <c r="A108" s="63">
        <f t="shared" si="38"/>
        <v>106</v>
      </c>
      <c r="B108" s="19" t="s">
        <v>169</v>
      </c>
      <c r="C108" s="78">
        <v>1449</v>
      </c>
      <c r="D108" s="78">
        <v>11.13</v>
      </c>
      <c r="E108" s="20">
        <v>11.25</v>
      </c>
      <c r="F108" s="81">
        <v>220</v>
      </c>
      <c r="G108" s="8">
        <f t="shared" ref="G108:G109" si="110">(D108-E108)/E108</f>
        <v>-1.0666666666666597E-2</v>
      </c>
      <c r="H108" s="22">
        <v>40730</v>
      </c>
      <c r="I108" s="22">
        <v>40731</v>
      </c>
      <c r="J108" s="84">
        <f>C108*(D108-E108)</f>
        <v>-173.87999999999886</v>
      </c>
      <c r="K108" s="67">
        <f t="shared" si="40"/>
        <v>1</v>
      </c>
      <c r="L108" s="25">
        <f t="shared" si="105"/>
        <v>0.8</v>
      </c>
      <c r="M108" s="25">
        <f t="shared" si="106"/>
        <v>5.650019378537869E-2</v>
      </c>
      <c r="N108" s="25">
        <f t="shared" si="107"/>
        <v>-2.0948700773169714E-3</v>
      </c>
      <c r="O108" s="25">
        <f t="shared" si="108"/>
        <v>0.6</v>
      </c>
      <c r="P108" s="25">
        <f t="shared" ref="P108" si="111">(SUMIF(G89:G108,"&gt;0")/(20*O108))</f>
        <v>3.9638811763586641E-2</v>
      </c>
      <c r="Q108" s="25">
        <f t="shared" si="109"/>
        <v>-3.8378867384352595E-2</v>
      </c>
      <c r="R108" t="s">
        <v>164</v>
      </c>
      <c r="S108" s="13">
        <f>C108*E108</f>
        <v>16301.25</v>
      </c>
    </row>
    <row r="109" spans="1:19" x14ac:dyDescent="0.25">
      <c r="A109" s="63">
        <f t="shared" si="38"/>
        <v>107</v>
      </c>
      <c r="B109" s="19" t="s">
        <v>170</v>
      </c>
      <c r="C109" s="78">
        <v>2120</v>
      </c>
      <c r="D109" s="78">
        <v>13.83</v>
      </c>
      <c r="E109" s="20">
        <v>14.15</v>
      </c>
      <c r="F109" s="81">
        <v>327</v>
      </c>
      <c r="G109" s="8">
        <f t="shared" si="110"/>
        <v>-2.2614840989399313E-2</v>
      </c>
      <c r="H109" s="22">
        <v>40731</v>
      </c>
      <c r="I109" s="22">
        <v>40731</v>
      </c>
      <c r="J109" s="84">
        <f>C109*(D109-E109)</f>
        <v>-678.40000000000055</v>
      </c>
      <c r="K109" s="67">
        <f t="shared" ref="K109:K114" si="112">I109-H109</f>
        <v>0</v>
      </c>
      <c r="L109" s="25">
        <f>COUNTIF(G100:G109,"&gt;0")/10</f>
        <v>0.8</v>
      </c>
      <c r="M109" s="25">
        <f t="shared" ref="M109" si="113">(SUMIF(G100:G109,"&gt;0")/(10*L109))</f>
        <v>5.650019378537869E-2</v>
      </c>
      <c r="N109" s="25">
        <f t="shared" ref="N109" si="114">(SUMIF(G100:G109,"&lt;0")/(10*(1-M109)))</f>
        <v>-3.5274525163490338E-3</v>
      </c>
      <c r="O109" s="25">
        <f t="shared" ref="O109" si="115">COUNTIF(G90:G109,"&gt;0")/20</f>
        <v>0.6</v>
      </c>
      <c r="P109" s="25">
        <f t="shared" ref="P109" si="116">(SUMIF(G90:G109,"&gt;0")/(20*O109))</f>
        <v>3.9638811763586641E-2</v>
      </c>
      <c r="Q109" s="25">
        <f t="shared" ref="Q109" si="117">(SUMIF(G90:G109,"&lt;0")/(10*(1-O109)))</f>
        <v>-3.1632577631702422E-2</v>
      </c>
      <c r="S109" s="13"/>
    </row>
    <row r="110" spans="1:19" x14ac:dyDescent="0.25">
      <c r="A110" s="63">
        <f t="shared" si="38"/>
        <v>108</v>
      </c>
      <c r="B110" s="19" t="s">
        <v>172</v>
      </c>
      <c r="C110" s="78">
        <v>821</v>
      </c>
      <c r="D110" s="80" t="s">
        <v>147</v>
      </c>
      <c r="E110" s="20">
        <v>36.61</v>
      </c>
      <c r="F110" s="81">
        <v>2630</v>
      </c>
      <c r="G110" s="8">
        <v>-1.9736292707043756E-2</v>
      </c>
      <c r="H110" s="22">
        <v>40725</v>
      </c>
      <c r="I110" s="22">
        <v>40735</v>
      </c>
      <c r="J110" s="84">
        <v>-593.20999999999981</v>
      </c>
      <c r="K110" s="67">
        <f t="shared" si="112"/>
        <v>10</v>
      </c>
      <c r="L110" s="25">
        <f>COUNTIF(G101:G110,"&gt;0")/10</f>
        <v>0.7</v>
      </c>
      <c r="M110" s="25">
        <f t="shared" ref="M110" si="118">(SUMIF(G101:G110,"&gt;0")/(10*L110))</f>
        <v>5.1192151023590871E-2</v>
      </c>
      <c r="N110" s="25">
        <f t="shared" ref="N110" si="119">(SUMIF(G101:G110,"&lt;0")/(10*(1-M110)))</f>
        <v>-5.5878332393968092E-3</v>
      </c>
      <c r="O110" s="25">
        <f t="shared" ref="O110" si="120">COUNTIF(G91:G110,"&gt;0")/20</f>
        <v>0.6</v>
      </c>
      <c r="P110" s="25">
        <f t="shared" ref="P110" si="121">(SUMIF(G91:G110,"&gt;0")/(20*O110))</f>
        <v>3.9638811763586641E-2</v>
      </c>
      <c r="Q110" s="25">
        <f t="shared" ref="Q110" si="122">(SUMIF(G91:G110,"&lt;0")/(10*(1-O110)))</f>
        <v>-3.1881824703008398E-2</v>
      </c>
    </row>
    <row r="111" spans="1:19" x14ac:dyDescent="0.25">
      <c r="A111" s="63">
        <f t="shared" si="38"/>
        <v>109</v>
      </c>
      <c r="B111" s="19" t="s">
        <v>174</v>
      </c>
      <c r="C111" s="78">
        <v>773</v>
      </c>
      <c r="D111" s="78">
        <v>37.840000000000003</v>
      </c>
      <c r="E111" s="20">
        <v>38.86</v>
      </c>
      <c r="F111" s="81">
        <v>1220</v>
      </c>
      <c r="G111" s="8">
        <f t="shared" ref="G111" si="123">(D111-E111)/E111</f>
        <v>-2.6248069994853216E-2</v>
      </c>
      <c r="H111" s="22">
        <v>40735</v>
      </c>
      <c r="I111" s="22">
        <v>40736</v>
      </c>
      <c r="J111" s="84">
        <f>C111*(D111-E111)</f>
        <v>-788.45999999999697</v>
      </c>
      <c r="K111" s="67">
        <f t="shared" si="112"/>
        <v>1</v>
      </c>
      <c r="L111" s="25">
        <f>COUNTIF(G102:G111,"&gt;0")/10</f>
        <v>0.6</v>
      </c>
      <c r="M111" s="25">
        <f>(SUMIF(G102:G111,"&gt;0")/(10*L111))</f>
        <v>4.7479278235005695E-2</v>
      </c>
      <c r="N111" s="25">
        <f>(SUMIF(G102:G111,"&lt;0")/(10*(1-M111)))</f>
        <v>-8.3216951134758976E-3</v>
      </c>
      <c r="O111" s="25">
        <f t="shared" ref="O111" si="124">COUNTIF(G92:G111,"&gt;0")/20</f>
        <v>0.55000000000000004</v>
      </c>
      <c r="P111" s="25">
        <f t="shared" ref="P111" si="125">(SUMIF(G92:G111,"&gt;0")/(20*O111))</f>
        <v>4.1890443893412017E-2</v>
      </c>
      <c r="Q111" s="25">
        <f t="shared" ref="Q111" si="126">(SUMIF(G92:G111,"&lt;0")/(10*(1-O111)))</f>
        <v>-3.417230417930818E-2</v>
      </c>
    </row>
    <row r="112" spans="1:19" x14ac:dyDescent="0.25">
      <c r="A112" s="63">
        <f t="shared" si="38"/>
        <v>110</v>
      </c>
      <c r="B112" s="19" t="s">
        <v>93</v>
      </c>
      <c r="C112" s="78">
        <v>761</v>
      </c>
      <c r="D112" s="80" t="s">
        <v>147</v>
      </c>
      <c r="E112" s="20">
        <v>39.409999999999997</v>
      </c>
      <c r="F112" s="81">
        <v>535</v>
      </c>
      <c r="G112" s="82">
        <v>-5.4396300758127139E-2</v>
      </c>
      <c r="H112" s="22">
        <v>40731</v>
      </c>
      <c r="I112" s="22">
        <v>40736</v>
      </c>
      <c r="J112" s="84">
        <v>-1631.3999999999985</v>
      </c>
      <c r="K112" s="67">
        <f t="shared" si="112"/>
        <v>5</v>
      </c>
      <c r="L112" s="25">
        <f>COUNTIF(G103:G112,"&gt;0")/10</f>
        <v>0.5</v>
      </c>
      <c r="M112" s="25">
        <f>(SUMIF(G103:G112,"&gt;0")/(10*L112))</f>
        <v>4.1111680066745808E-2</v>
      </c>
      <c r="N112" s="25">
        <f>(SUMIF(G103:G112,"&lt;0")/(10*(1-M112)))</f>
        <v>-1.3939284517032588E-2</v>
      </c>
      <c r="O112" s="25">
        <f t="shared" ref="O112" si="127">COUNTIF(G93:G112,"&gt;0")/20</f>
        <v>0.55000000000000004</v>
      </c>
      <c r="P112" s="25">
        <f t="shared" ref="P112" si="128">(SUMIF(G93:G112,"&gt;0")/(20*O112))</f>
        <v>4.1890443893412017E-2</v>
      </c>
      <c r="Q112" s="25">
        <f t="shared" ref="Q112" si="129">(SUMIF(G93:G112,"&lt;0")/(10*(1-O112)))</f>
        <v>-4.2084453898473345E-2</v>
      </c>
      <c r="R112" t="s">
        <v>175</v>
      </c>
    </row>
    <row r="113" spans="1:11" x14ac:dyDescent="0.25">
      <c r="A113" s="63">
        <f t="shared" si="38"/>
        <v>111</v>
      </c>
      <c r="B113" s="19" t="s">
        <v>148</v>
      </c>
      <c r="C113" s="78">
        <v>200</v>
      </c>
      <c r="D113" s="78">
        <v>12.16</v>
      </c>
      <c r="E113" s="20">
        <v>12.52</v>
      </c>
      <c r="F113" s="81">
        <v>401</v>
      </c>
      <c r="G113" s="8">
        <f t="shared" ref="G113" si="130">(D113-E113)/E113</f>
        <v>-2.8753993610223599E-2</v>
      </c>
      <c r="H113" s="22">
        <v>40737</v>
      </c>
      <c r="I113" s="22">
        <v>40737</v>
      </c>
      <c r="J113" s="84">
        <f>C113*(D113-E113)</f>
        <v>-71.999999999999886</v>
      </c>
      <c r="K113" s="67">
        <f t="shared" si="112"/>
        <v>0</v>
      </c>
    </row>
    <row r="114" spans="1:11" x14ac:dyDescent="0.25">
      <c r="A114" s="63">
        <f t="shared" si="38"/>
        <v>112</v>
      </c>
      <c r="B114" s="19" t="s">
        <v>176</v>
      </c>
      <c r="C114" s="78">
        <v>807</v>
      </c>
      <c r="D114" s="20">
        <v>24.6</v>
      </c>
      <c r="E114" s="20">
        <v>26.25</v>
      </c>
      <c r="F114" s="81">
        <v>1160</v>
      </c>
      <c r="G114" s="8">
        <f>(D114-E114)/E114</f>
        <v>-6.2857142857142806E-2</v>
      </c>
      <c r="H114" s="22">
        <v>40723</v>
      </c>
      <c r="I114" s="22">
        <v>40737</v>
      </c>
      <c r="J114" s="84">
        <f>C114*(D114-E114)</f>
        <v>-1331.5499999999988</v>
      </c>
      <c r="K114" s="67">
        <f t="shared" si="112"/>
        <v>14</v>
      </c>
    </row>
    <row r="115" spans="1:11" x14ac:dyDescent="0.25">
      <c r="A115" s="63">
        <f t="shared" si="38"/>
        <v>113</v>
      </c>
    </row>
    <row r="116" spans="1:11" x14ac:dyDescent="0.25">
      <c r="A116" s="63">
        <f t="shared" si="38"/>
        <v>114</v>
      </c>
    </row>
    <row r="117" spans="1:11" x14ac:dyDescent="0.25">
      <c r="A117" s="63">
        <f t="shared" si="38"/>
        <v>115</v>
      </c>
    </row>
    <row r="118" spans="1:11" x14ac:dyDescent="0.25">
      <c r="A118" s="63">
        <f t="shared" si="38"/>
        <v>116</v>
      </c>
    </row>
    <row r="119" spans="1:11" x14ac:dyDescent="0.25">
      <c r="A119" s="63">
        <f t="shared" si="38"/>
        <v>117</v>
      </c>
    </row>
    <row r="120" spans="1:11" x14ac:dyDescent="0.25">
      <c r="A120" s="63">
        <f t="shared" si="38"/>
        <v>118</v>
      </c>
    </row>
    <row r="121" spans="1:11" x14ac:dyDescent="0.25">
      <c r="A121" s="63">
        <f t="shared" si="38"/>
        <v>119</v>
      </c>
    </row>
    <row r="122" spans="1:11" x14ac:dyDescent="0.25">
      <c r="A122" s="63">
        <f t="shared" si="38"/>
        <v>120</v>
      </c>
    </row>
    <row r="123" spans="1:11" x14ac:dyDescent="0.25">
      <c r="A123" s="63">
        <f t="shared" si="38"/>
        <v>121</v>
      </c>
    </row>
    <row r="124" spans="1:11" x14ac:dyDescent="0.25">
      <c r="A124" s="63">
        <f t="shared" si="38"/>
        <v>122</v>
      </c>
    </row>
    <row r="125" spans="1:11" x14ac:dyDescent="0.25">
      <c r="A125" s="63">
        <f t="shared" si="38"/>
        <v>123</v>
      </c>
    </row>
    <row r="126" spans="1:11" x14ac:dyDescent="0.25">
      <c r="A126" s="63">
        <f t="shared" si="38"/>
        <v>124</v>
      </c>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8"/>
  <sheetViews>
    <sheetView workbookViewId="0">
      <pane ySplit="1" topLeftCell="A30" activePane="bottomLeft" state="frozen"/>
      <selection pane="bottomLeft" activeCell="K50" sqref="K50"/>
    </sheetView>
  </sheetViews>
  <sheetFormatPr defaultRowHeight="15" x14ac:dyDescent="0.25"/>
  <cols>
    <col min="2" max="2" width="18.140625" bestFit="1" customWidth="1"/>
    <col min="3" max="4" width="9.140625" style="15"/>
    <col min="6" max="6" width="10.140625" bestFit="1" customWidth="1"/>
    <col min="8" max="9" width="9.7109375" bestFit="1" customWidth="1"/>
    <col min="10" max="10" width="9.140625" style="15"/>
    <col min="11" max="11" width="9.140625" style="72"/>
    <col min="12" max="13" width="10.28515625" bestFit="1" customWidth="1"/>
    <col min="15" max="15" width="12" customWidth="1"/>
    <col min="17" max="17" width="9.140625" style="72"/>
    <col min="19" max="19" width="26.42578125" bestFit="1" customWidth="1"/>
  </cols>
  <sheetData>
    <row r="1" spans="1:18" ht="30" x14ac:dyDescent="0.25">
      <c r="B1" s="1" t="s">
        <v>18</v>
      </c>
      <c r="C1" s="62" t="s">
        <v>17</v>
      </c>
      <c r="D1" s="62" t="s">
        <v>12</v>
      </c>
      <c r="E1" s="1" t="s">
        <v>16</v>
      </c>
      <c r="F1" s="1" t="s">
        <v>15</v>
      </c>
      <c r="G1" s="1" t="s">
        <v>14</v>
      </c>
      <c r="H1" s="1" t="s">
        <v>13</v>
      </c>
      <c r="I1" s="1" t="s">
        <v>12</v>
      </c>
      <c r="J1" s="62" t="s">
        <v>11</v>
      </c>
      <c r="K1" s="70" t="s">
        <v>10</v>
      </c>
      <c r="L1" s="1" t="s">
        <v>82</v>
      </c>
      <c r="M1" s="1" t="s">
        <v>83</v>
      </c>
      <c r="N1" s="1" t="s">
        <v>33</v>
      </c>
      <c r="O1" s="12" t="s">
        <v>37</v>
      </c>
      <c r="Q1" s="74" t="s">
        <v>63</v>
      </c>
      <c r="R1" t="s">
        <v>68</v>
      </c>
    </row>
    <row r="3" spans="1:18" ht="14.25" customHeight="1" x14ac:dyDescent="0.25">
      <c r="A3" s="70">
        <v>1</v>
      </c>
      <c r="B3" s="7"/>
      <c r="C3" s="6"/>
      <c r="D3" s="6"/>
      <c r="E3" s="6"/>
      <c r="F3" s="5"/>
      <c r="G3" s="4"/>
      <c r="H3" s="3"/>
      <c r="I3" s="3"/>
      <c r="J3" s="64"/>
      <c r="K3" s="71"/>
      <c r="M3" s="9"/>
    </row>
    <row r="4" spans="1:18" ht="14.25" customHeight="1" x14ac:dyDescent="0.25">
      <c r="A4" s="70">
        <f t="shared" ref="A4:A48" si="0">A3+ 1</f>
        <v>2</v>
      </c>
      <c r="B4" s="7"/>
      <c r="C4" s="6"/>
      <c r="D4" s="6"/>
      <c r="E4" s="6"/>
      <c r="F4" s="5"/>
      <c r="G4" s="4"/>
      <c r="H4" s="3"/>
      <c r="I4" s="3"/>
      <c r="J4" s="64"/>
      <c r="K4" s="71"/>
      <c r="M4" s="9"/>
    </row>
    <row r="5" spans="1:18" ht="14.25" customHeight="1" x14ac:dyDescent="0.25">
      <c r="A5" s="70">
        <f t="shared" si="0"/>
        <v>3</v>
      </c>
      <c r="B5" s="7"/>
      <c r="C5" s="6"/>
      <c r="D5" s="6"/>
      <c r="E5" s="6"/>
      <c r="F5" s="5"/>
      <c r="G5" s="4"/>
      <c r="H5" s="3"/>
      <c r="I5" s="3"/>
      <c r="J5" s="64"/>
      <c r="K5" s="71"/>
      <c r="M5" s="9"/>
    </row>
    <row r="6" spans="1:18" ht="14.25" customHeight="1" x14ac:dyDescent="0.25">
      <c r="A6" s="70">
        <f t="shared" si="0"/>
        <v>4</v>
      </c>
      <c r="B6" s="7"/>
      <c r="C6" s="6"/>
      <c r="D6" s="6"/>
      <c r="E6" s="6"/>
      <c r="F6" s="5"/>
      <c r="G6" s="4"/>
      <c r="H6" s="3"/>
      <c r="I6" s="3"/>
      <c r="J6" s="64"/>
      <c r="K6" s="71"/>
      <c r="M6" s="9"/>
    </row>
    <row r="7" spans="1:18" ht="14.25" customHeight="1" x14ac:dyDescent="0.25">
      <c r="A7" s="70">
        <f t="shared" si="0"/>
        <v>5</v>
      </c>
      <c r="B7" s="7"/>
      <c r="C7" s="6"/>
      <c r="D7" s="6"/>
      <c r="E7" s="6"/>
      <c r="F7" s="5"/>
      <c r="G7" s="4"/>
      <c r="H7" s="3"/>
      <c r="I7" s="3"/>
      <c r="J7" s="64"/>
      <c r="K7" s="71"/>
      <c r="M7" s="9"/>
    </row>
    <row r="8" spans="1:18" ht="14.25" customHeight="1" x14ac:dyDescent="0.25">
      <c r="A8" s="70">
        <f t="shared" si="0"/>
        <v>6</v>
      </c>
      <c r="B8" s="7"/>
      <c r="C8" s="6"/>
      <c r="D8" s="6"/>
      <c r="E8" s="6"/>
      <c r="F8" s="5"/>
      <c r="G8" s="4"/>
      <c r="H8" s="3"/>
      <c r="I8" s="3"/>
      <c r="J8" s="64"/>
      <c r="K8" s="71"/>
      <c r="M8" s="9"/>
    </row>
    <row r="9" spans="1:18" ht="14.25" customHeight="1" x14ac:dyDescent="0.25">
      <c r="A9" s="70">
        <f t="shared" si="0"/>
        <v>7</v>
      </c>
      <c r="B9" s="7"/>
      <c r="C9" s="6"/>
      <c r="D9" s="6"/>
      <c r="E9" s="6"/>
      <c r="F9" s="5"/>
      <c r="G9" s="4"/>
      <c r="H9" s="3"/>
      <c r="I9" s="3"/>
      <c r="J9" s="64"/>
      <c r="K9" s="71"/>
      <c r="M9" s="9"/>
    </row>
    <row r="10" spans="1:18" ht="14.25" customHeight="1" x14ac:dyDescent="0.25">
      <c r="A10" s="70">
        <f t="shared" si="0"/>
        <v>8</v>
      </c>
      <c r="B10" s="7"/>
      <c r="C10" s="6"/>
      <c r="D10" s="6"/>
      <c r="E10" s="6"/>
      <c r="F10" s="5"/>
      <c r="G10" s="4"/>
      <c r="H10" s="3"/>
      <c r="I10" s="3"/>
      <c r="J10" s="64"/>
      <c r="K10" s="71"/>
      <c r="M10" s="9"/>
    </row>
    <row r="11" spans="1:18" ht="14.25" customHeight="1" x14ac:dyDescent="0.25">
      <c r="A11" s="70">
        <f t="shared" si="0"/>
        <v>9</v>
      </c>
      <c r="B11" s="7"/>
      <c r="C11" s="6"/>
      <c r="D11" s="6"/>
      <c r="E11" s="6"/>
      <c r="F11" s="5"/>
      <c r="G11" s="4"/>
      <c r="H11" s="3"/>
      <c r="I11" s="3"/>
      <c r="J11" s="64"/>
      <c r="K11" s="71"/>
      <c r="M11" s="9"/>
    </row>
    <row r="12" spans="1:18" ht="14.25" customHeight="1" x14ac:dyDescent="0.25">
      <c r="A12" s="70">
        <f t="shared" si="0"/>
        <v>10</v>
      </c>
      <c r="B12" s="7"/>
      <c r="C12" s="6"/>
      <c r="D12" s="6"/>
      <c r="E12" s="6"/>
      <c r="F12" s="5"/>
      <c r="G12" s="4"/>
      <c r="H12" s="3"/>
      <c r="I12" s="3"/>
      <c r="J12" s="64"/>
      <c r="K12" s="71"/>
      <c r="M12" s="9"/>
    </row>
    <row r="13" spans="1:18" ht="14.25" customHeight="1" x14ac:dyDescent="0.25">
      <c r="A13" s="70">
        <f t="shared" si="0"/>
        <v>11</v>
      </c>
      <c r="B13" s="7"/>
      <c r="C13" s="6"/>
      <c r="D13" s="6"/>
      <c r="E13" s="6"/>
      <c r="F13" s="5"/>
      <c r="G13" s="4"/>
      <c r="H13" s="3"/>
      <c r="I13" s="3"/>
      <c r="J13" s="64"/>
      <c r="K13" s="71"/>
      <c r="M13" s="9"/>
    </row>
    <row r="14" spans="1:18" ht="14.25" customHeight="1" x14ac:dyDescent="0.25">
      <c r="A14" s="70">
        <f t="shared" si="0"/>
        <v>12</v>
      </c>
      <c r="B14" s="7"/>
      <c r="C14" s="6"/>
      <c r="D14" s="6"/>
      <c r="E14" s="6"/>
      <c r="F14" s="5"/>
      <c r="G14" s="4"/>
      <c r="H14" s="3"/>
      <c r="I14" s="3"/>
      <c r="J14" s="64"/>
      <c r="K14" s="71"/>
      <c r="M14" s="9"/>
    </row>
    <row r="15" spans="1:18" ht="14.25" customHeight="1" x14ac:dyDescent="0.25">
      <c r="A15" s="70">
        <f t="shared" si="0"/>
        <v>13</v>
      </c>
      <c r="B15" s="7"/>
      <c r="C15" s="6"/>
      <c r="D15" s="6"/>
      <c r="E15" s="6"/>
      <c r="F15" s="5"/>
      <c r="G15" s="4"/>
      <c r="H15" s="3"/>
      <c r="I15" s="3"/>
      <c r="J15" s="64"/>
      <c r="K15" s="71"/>
      <c r="M15" s="9"/>
    </row>
    <row r="16" spans="1:18" ht="14.25" customHeight="1" x14ac:dyDescent="0.25">
      <c r="A16" s="70">
        <f t="shared" si="0"/>
        <v>14</v>
      </c>
      <c r="B16" s="7"/>
      <c r="C16" s="6"/>
      <c r="D16" s="6"/>
      <c r="E16" s="6"/>
      <c r="F16" s="5"/>
      <c r="G16" s="4"/>
      <c r="H16" s="3"/>
      <c r="I16" s="3"/>
      <c r="J16" s="64"/>
      <c r="K16" s="71"/>
      <c r="M16" s="9"/>
    </row>
    <row r="17" spans="1:15" ht="14.25" customHeight="1" x14ac:dyDescent="0.25">
      <c r="A17" s="70">
        <f t="shared" si="0"/>
        <v>15</v>
      </c>
      <c r="B17" s="7" t="s">
        <v>9</v>
      </c>
      <c r="C17" s="6">
        <v>600</v>
      </c>
      <c r="D17" s="6">
        <v>69.17</v>
      </c>
      <c r="E17" s="6">
        <v>65.19</v>
      </c>
      <c r="F17" s="5">
        <v>864000</v>
      </c>
      <c r="G17" s="4">
        <f t="shared" ref="G17:G26" si="1">(D17-E17)/E17</f>
        <v>6.1052308636293975E-2</v>
      </c>
      <c r="H17" s="3">
        <v>40632</v>
      </c>
      <c r="I17" s="3">
        <v>40633</v>
      </c>
      <c r="J17" s="64">
        <f t="shared" ref="J17:J26" si="2">C17*(D17-E17)</f>
        <v>2388.0000000000023</v>
      </c>
      <c r="K17" s="73">
        <f t="shared" ref="K17:K26" si="3">I17-H17</f>
        <v>1</v>
      </c>
      <c r="M17" s="9"/>
    </row>
    <row r="18" spans="1:15" ht="14.25" customHeight="1" x14ac:dyDescent="0.25">
      <c r="A18" s="70">
        <f t="shared" si="0"/>
        <v>16</v>
      </c>
      <c r="B18" s="7" t="s">
        <v>8</v>
      </c>
      <c r="C18" s="6">
        <v>300</v>
      </c>
      <c r="D18" s="6">
        <v>73.97</v>
      </c>
      <c r="E18" s="6">
        <v>62.5</v>
      </c>
      <c r="F18" s="5">
        <v>864000</v>
      </c>
      <c r="G18" s="4">
        <f t="shared" si="1"/>
        <v>0.18351999999999999</v>
      </c>
      <c r="H18" s="3">
        <v>40620</v>
      </c>
      <c r="I18" s="3">
        <v>40638</v>
      </c>
      <c r="J18" s="64">
        <f t="shared" si="2"/>
        <v>3440.9999999999995</v>
      </c>
      <c r="K18" s="73">
        <f t="shared" si="3"/>
        <v>18</v>
      </c>
      <c r="M18" s="2"/>
    </row>
    <row r="19" spans="1:15" ht="14.25" customHeight="1" x14ac:dyDescent="0.25">
      <c r="A19" s="70">
        <f t="shared" si="0"/>
        <v>17</v>
      </c>
      <c r="B19" s="7" t="s">
        <v>7</v>
      </c>
      <c r="C19" s="6">
        <v>300</v>
      </c>
      <c r="D19" s="6">
        <v>73.97</v>
      </c>
      <c r="E19" s="6">
        <v>62.94</v>
      </c>
      <c r="F19" s="5">
        <v>864000</v>
      </c>
      <c r="G19" s="4">
        <f t="shared" si="1"/>
        <v>0.17524626628535114</v>
      </c>
      <c r="H19" s="3">
        <v>40625</v>
      </c>
      <c r="I19" s="3">
        <v>40638</v>
      </c>
      <c r="J19" s="64">
        <f t="shared" si="2"/>
        <v>3309.0000000000005</v>
      </c>
      <c r="K19" s="73">
        <f t="shared" si="3"/>
        <v>13</v>
      </c>
      <c r="M19" s="2"/>
    </row>
    <row r="20" spans="1:15" ht="14.25" customHeight="1" x14ac:dyDescent="0.25">
      <c r="A20" s="70">
        <f t="shared" si="0"/>
        <v>18</v>
      </c>
      <c r="B20" s="7" t="s">
        <v>6</v>
      </c>
      <c r="C20" s="6">
        <v>650</v>
      </c>
      <c r="D20" s="6">
        <v>33.46</v>
      </c>
      <c r="E20" s="6">
        <v>31</v>
      </c>
      <c r="F20" s="5">
        <v>92600</v>
      </c>
      <c r="G20" s="4">
        <f t="shared" si="1"/>
        <v>7.9354838709677453E-2</v>
      </c>
      <c r="H20" s="3">
        <v>40627</v>
      </c>
      <c r="I20" s="3">
        <v>40641</v>
      </c>
      <c r="J20" s="64">
        <f t="shared" si="2"/>
        <v>1599.0000000000005</v>
      </c>
      <c r="K20" s="73">
        <f t="shared" si="3"/>
        <v>14</v>
      </c>
      <c r="M20" s="2"/>
    </row>
    <row r="21" spans="1:15" ht="14.25" customHeight="1" x14ac:dyDescent="0.25">
      <c r="A21" s="70">
        <f t="shared" si="0"/>
        <v>19</v>
      </c>
      <c r="B21" s="7" t="s">
        <v>5</v>
      </c>
      <c r="C21" s="6">
        <v>650</v>
      </c>
      <c r="D21" s="6">
        <v>33.46</v>
      </c>
      <c r="E21" s="6">
        <v>31.43</v>
      </c>
      <c r="F21" s="5">
        <v>92600</v>
      </c>
      <c r="G21" s="4">
        <f t="shared" si="1"/>
        <v>6.4587973273942126E-2</v>
      </c>
      <c r="H21" s="3">
        <v>40631</v>
      </c>
      <c r="I21" s="3">
        <v>40641</v>
      </c>
      <c r="J21" s="64">
        <f t="shared" si="2"/>
        <v>1319.5000000000007</v>
      </c>
      <c r="K21" s="73">
        <f t="shared" si="3"/>
        <v>10</v>
      </c>
      <c r="M21" s="2"/>
    </row>
    <row r="22" spans="1:15" ht="14.25" customHeight="1" x14ac:dyDescent="0.25">
      <c r="A22" s="70">
        <f t="shared" si="0"/>
        <v>20</v>
      </c>
      <c r="B22" s="7" t="s">
        <v>4</v>
      </c>
      <c r="C22" s="6">
        <v>650</v>
      </c>
      <c r="D22" s="6">
        <v>22.89</v>
      </c>
      <c r="E22" s="6">
        <v>21.14</v>
      </c>
      <c r="F22" s="5">
        <v>2710000</v>
      </c>
      <c r="G22" s="4">
        <f t="shared" si="1"/>
        <v>8.2781456953642377E-2</v>
      </c>
      <c r="H22" s="3">
        <v>40626</v>
      </c>
      <c r="I22" s="3">
        <v>40641</v>
      </c>
      <c r="J22" s="64">
        <f t="shared" si="2"/>
        <v>1137.5</v>
      </c>
      <c r="K22" s="73">
        <f t="shared" si="3"/>
        <v>15</v>
      </c>
      <c r="M22" s="2"/>
    </row>
    <row r="23" spans="1:15" ht="14.25" customHeight="1" x14ac:dyDescent="0.25">
      <c r="A23" s="70">
        <f t="shared" si="0"/>
        <v>21</v>
      </c>
      <c r="B23" s="7" t="s">
        <v>3</v>
      </c>
      <c r="C23" s="6">
        <v>1000</v>
      </c>
      <c r="D23" s="6">
        <v>20.73</v>
      </c>
      <c r="E23" s="6">
        <v>20.53</v>
      </c>
      <c r="F23" s="5">
        <v>1080000</v>
      </c>
      <c r="G23" s="4">
        <f t="shared" si="1"/>
        <v>9.7418412079882753E-3</v>
      </c>
      <c r="H23" s="3">
        <v>40626</v>
      </c>
      <c r="I23" s="3">
        <v>40641</v>
      </c>
      <c r="J23" s="64">
        <f t="shared" si="2"/>
        <v>199.99999999999929</v>
      </c>
      <c r="K23" s="73">
        <f t="shared" si="3"/>
        <v>15</v>
      </c>
      <c r="M23" s="2"/>
    </row>
    <row r="24" spans="1:15" x14ac:dyDescent="0.25">
      <c r="A24" s="70">
        <f t="shared" si="0"/>
        <v>22</v>
      </c>
      <c r="B24" s="7" t="s">
        <v>2</v>
      </c>
      <c r="C24" s="6">
        <v>1500</v>
      </c>
      <c r="D24" s="6">
        <v>14.88</v>
      </c>
      <c r="E24" s="6">
        <v>13.89</v>
      </c>
      <c r="F24" s="5">
        <v>435000</v>
      </c>
      <c r="G24" s="4">
        <f t="shared" si="1"/>
        <v>7.1274298056155524E-2</v>
      </c>
      <c r="H24" s="3">
        <v>40626</v>
      </c>
      <c r="I24" s="3">
        <v>40641</v>
      </c>
      <c r="J24" s="64">
        <f t="shared" si="2"/>
        <v>1485.0000000000002</v>
      </c>
      <c r="K24" s="73">
        <f t="shared" si="3"/>
        <v>15</v>
      </c>
      <c r="M24" s="2"/>
    </row>
    <row r="25" spans="1:15" x14ac:dyDescent="0.25">
      <c r="A25" s="70">
        <f t="shared" si="0"/>
        <v>23</v>
      </c>
      <c r="B25" s="7" t="s">
        <v>1</v>
      </c>
      <c r="C25" s="6">
        <v>1450</v>
      </c>
      <c r="D25" s="6">
        <v>14.35</v>
      </c>
      <c r="E25" s="6">
        <v>13.77</v>
      </c>
      <c r="F25" s="5">
        <v>379000</v>
      </c>
      <c r="G25" s="4">
        <f t="shared" si="1"/>
        <v>4.2120551924473497E-2</v>
      </c>
      <c r="H25" s="3">
        <v>40632</v>
      </c>
      <c r="I25" s="3">
        <v>40644</v>
      </c>
      <c r="J25" s="64">
        <f t="shared" si="2"/>
        <v>841.00000000000011</v>
      </c>
      <c r="K25" s="73">
        <f t="shared" si="3"/>
        <v>12</v>
      </c>
      <c r="M25" s="2"/>
    </row>
    <row r="26" spans="1:15" x14ac:dyDescent="0.25">
      <c r="A26" s="70">
        <f t="shared" si="0"/>
        <v>24</v>
      </c>
      <c r="B26" s="7" t="s">
        <v>0</v>
      </c>
      <c r="C26" s="6">
        <v>400</v>
      </c>
      <c r="D26" s="6">
        <v>63.51</v>
      </c>
      <c r="E26" s="6">
        <v>55.56</v>
      </c>
      <c r="F26" s="5">
        <v>613000</v>
      </c>
      <c r="G26" s="4">
        <f t="shared" si="1"/>
        <v>0.14308855291576666</v>
      </c>
      <c r="H26" s="3">
        <v>40626</v>
      </c>
      <c r="I26" s="3">
        <v>40644</v>
      </c>
      <c r="J26" s="64">
        <f t="shared" si="2"/>
        <v>3179.9999999999982</v>
      </c>
      <c r="K26" s="73">
        <f t="shared" si="3"/>
        <v>18</v>
      </c>
      <c r="L26" s="9">
        <f t="shared" ref="L26:L41" si="4">AVERAGE(G17:G26)</f>
        <v>9.1276808796329087E-2</v>
      </c>
      <c r="M26" s="2"/>
      <c r="N26">
        <f>COUNT($G$17:G26)</f>
        <v>10</v>
      </c>
      <c r="O26" s="11">
        <f>AVERAGE($K$17:K26)</f>
        <v>13.1</v>
      </c>
    </row>
    <row r="27" spans="1:15" x14ac:dyDescent="0.25">
      <c r="A27" s="70">
        <f t="shared" si="0"/>
        <v>25</v>
      </c>
      <c r="B27" s="7" t="s">
        <v>39</v>
      </c>
      <c r="C27" s="6">
        <v>800</v>
      </c>
      <c r="D27" s="6">
        <v>33.200000000000003</v>
      </c>
      <c r="E27" s="6">
        <v>29.02</v>
      </c>
      <c r="F27" s="5">
        <v>1740000</v>
      </c>
      <c r="G27" s="4">
        <f t="shared" ref="G27:G39" si="5">(D27-E27)/E27</f>
        <v>0.14403859407305319</v>
      </c>
      <c r="H27" s="3">
        <v>40626</v>
      </c>
      <c r="I27" s="3">
        <v>40647</v>
      </c>
      <c r="J27" s="64">
        <f>C27*(D27-E27)</f>
        <v>3344.0000000000027</v>
      </c>
      <c r="K27" s="73">
        <f>I27-H27</f>
        <v>21</v>
      </c>
      <c r="L27" s="9">
        <f t="shared" si="4"/>
        <v>9.9575437340005013E-2</v>
      </c>
      <c r="M27" s="2"/>
      <c r="N27">
        <f>COUNT($G$17:G27)</f>
        <v>11</v>
      </c>
      <c r="O27" s="11">
        <f>AVERAGE($K$17:K27)</f>
        <v>13.818181818181818</v>
      </c>
    </row>
    <row r="28" spans="1:15" x14ac:dyDescent="0.25">
      <c r="A28" s="70">
        <f t="shared" si="0"/>
        <v>26</v>
      </c>
      <c r="B28" s="7" t="s">
        <v>58</v>
      </c>
      <c r="C28" s="6">
        <v>952</v>
      </c>
      <c r="D28" s="6">
        <v>23.13</v>
      </c>
      <c r="E28" s="6">
        <v>21.01</v>
      </c>
      <c r="F28" s="5">
        <v>189000</v>
      </c>
      <c r="G28" s="4">
        <f t="shared" si="5"/>
        <v>0.10090433127082329</v>
      </c>
      <c r="H28" s="3">
        <v>40647</v>
      </c>
      <c r="I28" s="3">
        <v>40660</v>
      </c>
      <c r="J28" s="64">
        <f t="shared" ref="J28:J33" si="6">C28*(D28-E28)</f>
        <v>2018.2399999999975</v>
      </c>
      <c r="K28" s="73">
        <f t="shared" ref="K28:K33" si="7">I28-H28</f>
        <v>13</v>
      </c>
      <c r="L28" s="9">
        <f t="shared" si="4"/>
        <v>9.131387046708736E-2</v>
      </c>
      <c r="M28" s="2"/>
      <c r="N28">
        <f>COUNT($G$17:G28)</f>
        <v>12</v>
      </c>
      <c r="O28" s="11">
        <f>AVERAGE($K$17:K28)</f>
        <v>13.75</v>
      </c>
    </row>
    <row r="29" spans="1:15" x14ac:dyDescent="0.25">
      <c r="A29" s="70">
        <f t="shared" si="0"/>
        <v>27</v>
      </c>
      <c r="B29" s="7" t="s">
        <v>59</v>
      </c>
      <c r="C29" s="6">
        <v>3028</v>
      </c>
      <c r="D29" s="6">
        <v>6.49</v>
      </c>
      <c r="E29" s="6">
        <v>5.35</v>
      </c>
      <c r="F29" s="5">
        <v>43600000</v>
      </c>
      <c r="G29" s="4">
        <f t="shared" si="5"/>
        <v>0.21308411214953282</v>
      </c>
      <c r="H29" s="3">
        <v>40626</v>
      </c>
      <c r="I29" s="3">
        <v>40660</v>
      </c>
      <c r="J29" s="64">
        <f t="shared" si="6"/>
        <v>3451.9200000000019</v>
      </c>
      <c r="K29" s="73">
        <f t="shared" si="7"/>
        <v>34</v>
      </c>
      <c r="L29" s="9">
        <f t="shared" si="4"/>
        <v>9.5097655053505523E-2</v>
      </c>
      <c r="M29" s="2"/>
      <c r="N29">
        <f>COUNT($G$17:G29)</f>
        <v>13</v>
      </c>
      <c r="O29" s="11">
        <f>AVERAGE($K$17:K29)</f>
        <v>15.307692307692308</v>
      </c>
    </row>
    <row r="30" spans="1:15" x14ac:dyDescent="0.25">
      <c r="A30" s="70">
        <f t="shared" si="0"/>
        <v>28</v>
      </c>
      <c r="B30" s="7" t="s">
        <v>60</v>
      </c>
      <c r="C30" s="6">
        <v>739</v>
      </c>
      <c r="D30" s="6">
        <v>32.33</v>
      </c>
      <c r="E30" s="6">
        <v>27.21</v>
      </c>
      <c r="F30" s="5">
        <v>96000</v>
      </c>
      <c r="G30" s="4">
        <f t="shared" si="5"/>
        <v>0.18816611539875036</v>
      </c>
      <c r="H30" s="3">
        <v>40658</v>
      </c>
      <c r="I30" s="3">
        <v>40661</v>
      </c>
      <c r="J30" s="64">
        <f t="shared" si="6"/>
        <v>3783.679999999998</v>
      </c>
      <c r="K30" s="73">
        <f t="shared" si="7"/>
        <v>3</v>
      </c>
      <c r="L30" s="9">
        <f t="shared" si="4"/>
        <v>0.10597878272241282</v>
      </c>
      <c r="M30" s="2"/>
      <c r="N30">
        <f>COUNT($G$17:G30)</f>
        <v>14</v>
      </c>
      <c r="O30" s="11">
        <f>AVERAGE($K$17:K30)</f>
        <v>14.428571428571429</v>
      </c>
    </row>
    <row r="31" spans="1:15" x14ac:dyDescent="0.25">
      <c r="A31" s="70">
        <f t="shared" si="0"/>
        <v>29</v>
      </c>
      <c r="B31" s="7" t="s">
        <v>60</v>
      </c>
      <c r="C31" s="6">
        <v>734</v>
      </c>
      <c r="D31" s="6">
        <v>32.22</v>
      </c>
      <c r="E31" s="6">
        <v>27.29</v>
      </c>
      <c r="F31" s="5">
        <v>96000</v>
      </c>
      <c r="G31" s="4">
        <f t="shared" si="5"/>
        <v>0.18065225357273726</v>
      </c>
      <c r="H31" s="3">
        <v>40658</v>
      </c>
      <c r="I31" s="3">
        <v>40661</v>
      </c>
      <c r="J31" s="64">
        <f t="shared" si="6"/>
        <v>3618.62</v>
      </c>
      <c r="K31" s="73">
        <f t="shared" si="7"/>
        <v>3</v>
      </c>
      <c r="L31" s="9">
        <f t="shared" si="4"/>
        <v>0.11758521075229234</v>
      </c>
      <c r="M31" s="2"/>
      <c r="N31">
        <f>COUNT($G$17:G31)</f>
        <v>15</v>
      </c>
      <c r="O31" s="11">
        <f>AVERAGE($K$17:K31)</f>
        <v>13.666666666666666</v>
      </c>
    </row>
    <row r="32" spans="1:15" x14ac:dyDescent="0.25">
      <c r="A32" s="70">
        <f t="shared" si="0"/>
        <v>30</v>
      </c>
      <c r="B32" s="7" t="s">
        <v>61</v>
      </c>
      <c r="C32" s="6">
        <v>841</v>
      </c>
      <c r="D32" s="6">
        <v>26.78</v>
      </c>
      <c r="E32" s="6">
        <v>24.18</v>
      </c>
      <c r="F32" s="5">
        <v>92000</v>
      </c>
      <c r="G32" s="4">
        <f t="shared" si="5"/>
        <v>0.10752688172043016</v>
      </c>
      <c r="H32" s="3">
        <v>40654</v>
      </c>
      <c r="I32" s="3">
        <v>40661</v>
      </c>
      <c r="J32" s="64">
        <f t="shared" si="6"/>
        <v>2186.6000000000013</v>
      </c>
      <c r="K32" s="73">
        <f t="shared" si="7"/>
        <v>7</v>
      </c>
      <c r="L32" s="9">
        <f t="shared" si="4"/>
        <v>0.12005975322897111</v>
      </c>
      <c r="M32" s="2"/>
      <c r="N32">
        <f>COUNT($G$17:G32)</f>
        <v>16</v>
      </c>
      <c r="O32" s="11">
        <f>AVERAGE($K$17:K32)</f>
        <v>13.25</v>
      </c>
    </row>
    <row r="33" spans="1:19" x14ac:dyDescent="0.25">
      <c r="A33" s="70">
        <f t="shared" si="0"/>
        <v>31</v>
      </c>
      <c r="B33" s="7" t="s">
        <v>62</v>
      </c>
      <c r="C33" s="6">
        <v>452</v>
      </c>
      <c r="D33" s="6">
        <v>47.61</v>
      </c>
      <c r="E33" s="6">
        <v>44.73</v>
      </c>
      <c r="F33" s="5">
        <v>30200000</v>
      </c>
      <c r="G33" s="4">
        <f t="shared" si="5"/>
        <v>6.4386317907444729E-2</v>
      </c>
      <c r="H33" s="3">
        <v>40641</v>
      </c>
      <c r="I33" s="3">
        <v>40661</v>
      </c>
      <c r="J33" s="64">
        <f t="shared" si="6"/>
        <v>1301.7600000000011</v>
      </c>
      <c r="K33" s="73">
        <f t="shared" si="7"/>
        <v>20</v>
      </c>
      <c r="L33" s="9">
        <f t="shared" si="4"/>
        <v>0.12552420089891675</v>
      </c>
      <c r="M33" s="2"/>
      <c r="N33">
        <f>COUNT($G$17:G33)</f>
        <v>17</v>
      </c>
      <c r="O33" s="11">
        <f>AVERAGE($K$17:K33)</f>
        <v>13.647058823529411</v>
      </c>
    </row>
    <row r="34" spans="1:19" x14ac:dyDescent="0.25">
      <c r="A34" s="70">
        <f t="shared" si="0"/>
        <v>32</v>
      </c>
      <c r="B34" s="7" t="s">
        <v>66</v>
      </c>
      <c r="C34" s="6">
        <v>985</v>
      </c>
      <c r="D34" s="6">
        <v>20.3</v>
      </c>
      <c r="E34" s="6">
        <v>18.09</v>
      </c>
      <c r="F34" s="5">
        <v>2810000</v>
      </c>
      <c r="G34" s="4">
        <f t="shared" si="5"/>
        <v>0.12216694306246551</v>
      </c>
      <c r="H34" s="3">
        <v>40637</v>
      </c>
      <c r="I34" s="3">
        <v>40662</v>
      </c>
      <c r="J34" s="64">
        <f t="shared" ref="J34:J39" si="8">C34*(D34-E34)</f>
        <v>2176.8500000000008</v>
      </c>
      <c r="K34" s="73">
        <f t="shared" ref="K34:K39" si="9">I34-H34</f>
        <v>25</v>
      </c>
      <c r="L34" s="9">
        <f t="shared" si="4"/>
        <v>0.13061346539954774</v>
      </c>
      <c r="M34" s="2"/>
      <c r="N34">
        <f>COUNT($G$17:G34)</f>
        <v>18</v>
      </c>
      <c r="O34" s="11">
        <f>AVERAGE($K$17:K34)</f>
        <v>14.277777777777779</v>
      </c>
      <c r="Q34" s="72">
        <v>33</v>
      </c>
      <c r="R34" s="9">
        <f t="shared" ref="R34:R39" si="10">N34/(N34+ Q34)</f>
        <v>0.35294117647058826</v>
      </c>
    </row>
    <row r="35" spans="1:19" x14ac:dyDescent="0.25">
      <c r="A35" s="70">
        <f t="shared" si="0"/>
        <v>33</v>
      </c>
      <c r="B35" s="7" t="s">
        <v>67</v>
      </c>
      <c r="C35" s="6">
        <v>465</v>
      </c>
      <c r="D35" s="6">
        <v>21.16</v>
      </c>
      <c r="E35" s="6">
        <v>18.09</v>
      </c>
      <c r="F35" s="5">
        <v>2810000</v>
      </c>
      <c r="G35" s="4">
        <f t="shared" si="5"/>
        <v>0.16970702045328911</v>
      </c>
      <c r="H35" s="3">
        <v>40637</v>
      </c>
      <c r="I35" s="3">
        <v>40660</v>
      </c>
      <c r="J35" s="64">
        <f t="shared" si="8"/>
        <v>1427.5500000000002</v>
      </c>
      <c r="K35" s="73">
        <f t="shared" si="9"/>
        <v>23</v>
      </c>
      <c r="L35" s="9">
        <f t="shared" si="4"/>
        <v>0.1433721122524293</v>
      </c>
      <c r="M35" s="2"/>
      <c r="N35">
        <f>COUNT($G$17:G35)</f>
        <v>19</v>
      </c>
      <c r="O35" s="11">
        <f>AVERAGE($K$17:K35)</f>
        <v>14.736842105263158</v>
      </c>
      <c r="Q35" s="72">
        <v>33</v>
      </c>
      <c r="R35" s="9">
        <f t="shared" si="10"/>
        <v>0.36538461538461536</v>
      </c>
    </row>
    <row r="36" spans="1:19" x14ac:dyDescent="0.25">
      <c r="A36" s="70">
        <f t="shared" si="0"/>
        <v>34</v>
      </c>
      <c r="B36" s="7" t="s">
        <v>69</v>
      </c>
      <c r="C36" s="6">
        <v>1150</v>
      </c>
      <c r="D36" s="6">
        <v>36.18</v>
      </c>
      <c r="E36" s="6">
        <v>34.5</v>
      </c>
      <c r="F36" s="5">
        <v>30200000</v>
      </c>
      <c r="G36" s="4">
        <f t="shared" si="5"/>
        <v>4.8695652173913036E-2</v>
      </c>
      <c r="H36" s="3">
        <v>40654</v>
      </c>
      <c r="I36" s="3">
        <v>40660</v>
      </c>
      <c r="J36" s="64">
        <f t="shared" si="8"/>
        <v>1931.9999999999998</v>
      </c>
      <c r="K36" s="73">
        <f t="shared" si="9"/>
        <v>6</v>
      </c>
      <c r="L36" s="9">
        <f t="shared" si="4"/>
        <v>0.13393282217824395</v>
      </c>
      <c r="M36" s="2">
        <f t="shared" ref="M36:M44" si="11">AVERAGE(G17:G36)</f>
        <v>0.11260481548728654</v>
      </c>
      <c r="N36">
        <f>COUNT($G$17:G36)</f>
        <v>20</v>
      </c>
      <c r="O36" s="11">
        <f>AVERAGE($K$17:K36)</f>
        <v>14.3</v>
      </c>
      <c r="Q36" s="72">
        <v>33</v>
      </c>
      <c r="R36" s="9">
        <f t="shared" si="10"/>
        <v>0.37735849056603776</v>
      </c>
    </row>
    <row r="37" spans="1:19" x14ac:dyDescent="0.25">
      <c r="A37" s="70">
        <f t="shared" si="0"/>
        <v>35</v>
      </c>
      <c r="B37" s="7" t="s">
        <v>70</v>
      </c>
      <c r="C37" s="6">
        <v>3700</v>
      </c>
      <c r="D37" s="6">
        <v>6.53</v>
      </c>
      <c r="E37" s="6">
        <v>5.41</v>
      </c>
      <c r="F37" s="5">
        <v>43600000</v>
      </c>
      <c r="G37" s="4">
        <f t="shared" si="5"/>
        <v>0.20702402957486138</v>
      </c>
      <c r="H37" s="3">
        <v>40627</v>
      </c>
      <c r="I37" s="3">
        <v>40665</v>
      </c>
      <c r="J37" s="64">
        <f t="shared" si="8"/>
        <v>4144</v>
      </c>
      <c r="K37" s="73">
        <f t="shared" si="9"/>
        <v>38</v>
      </c>
      <c r="L37" s="9">
        <f t="shared" si="4"/>
        <v>0.14023136572842476</v>
      </c>
      <c r="M37" s="2">
        <f t="shared" si="11"/>
        <v>0.11990340153421489</v>
      </c>
      <c r="N37">
        <f>COUNT($G$17:G37)</f>
        <v>21</v>
      </c>
      <c r="O37" s="11">
        <f>AVERAGE($K$17:K37)</f>
        <v>15.428571428571429</v>
      </c>
      <c r="Q37" s="72">
        <v>34</v>
      </c>
      <c r="R37" s="9">
        <f t="shared" si="10"/>
        <v>0.38181818181818183</v>
      </c>
    </row>
    <row r="38" spans="1:19" x14ac:dyDescent="0.25">
      <c r="A38" s="70">
        <f t="shared" si="0"/>
        <v>36</v>
      </c>
      <c r="B38" s="7" t="s">
        <v>72</v>
      </c>
      <c r="C38" s="6">
        <v>1000</v>
      </c>
      <c r="D38" s="6">
        <v>38.33</v>
      </c>
      <c r="E38" s="6">
        <v>37.57</v>
      </c>
      <c r="F38" s="5">
        <v>4540000</v>
      </c>
      <c r="G38" s="4">
        <f t="shared" si="5"/>
        <v>2.0228906042054778E-2</v>
      </c>
      <c r="H38" s="3">
        <v>40653</v>
      </c>
      <c r="I38" s="3">
        <v>40665</v>
      </c>
      <c r="J38" s="64">
        <f t="shared" si="8"/>
        <v>759.99999999999795</v>
      </c>
      <c r="K38" s="73">
        <f t="shared" si="9"/>
        <v>12</v>
      </c>
      <c r="L38" s="9">
        <f t="shared" si="4"/>
        <v>0.13216382320554793</v>
      </c>
      <c r="M38" s="2">
        <f t="shared" si="11"/>
        <v>0.11173884683631763</v>
      </c>
      <c r="N38">
        <f>COUNT($G$17:G38)</f>
        <v>22</v>
      </c>
      <c r="O38" s="11">
        <v>16</v>
      </c>
      <c r="Q38" s="72">
        <v>34</v>
      </c>
      <c r="R38" s="9">
        <f t="shared" si="10"/>
        <v>0.39285714285714285</v>
      </c>
    </row>
    <row r="39" spans="1:19" x14ac:dyDescent="0.25">
      <c r="A39" s="70">
        <f t="shared" si="0"/>
        <v>37</v>
      </c>
      <c r="B39" s="7" t="s">
        <v>73</v>
      </c>
      <c r="C39" s="6">
        <v>939</v>
      </c>
      <c r="D39" s="6">
        <v>21.31</v>
      </c>
      <c r="E39" s="6">
        <v>21.3</v>
      </c>
      <c r="F39" s="5">
        <v>2870000</v>
      </c>
      <c r="G39" s="4">
        <f t="shared" si="5"/>
        <v>4.6948356807502396E-4</v>
      </c>
      <c r="H39" s="3">
        <v>40658</v>
      </c>
      <c r="I39" s="3">
        <v>40665</v>
      </c>
      <c r="J39" s="64">
        <f t="shared" si="8"/>
        <v>9.3899999999981318</v>
      </c>
      <c r="K39" s="73">
        <f t="shared" si="9"/>
        <v>7</v>
      </c>
      <c r="L39" s="9">
        <f t="shared" si="4"/>
        <v>0.11090236034740213</v>
      </c>
      <c r="M39" s="2">
        <f t="shared" si="11"/>
        <v>0.10300000770045384</v>
      </c>
      <c r="N39">
        <f>COUNT($G$17:G39)</f>
        <v>23</v>
      </c>
      <c r="O39" s="11">
        <v>16</v>
      </c>
      <c r="Q39" s="72">
        <v>34</v>
      </c>
      <c r="R39" s="9">
        <f t="shared" si="10"/>
        <v>0.40350877192982454</v>
      </c>
    </row>
    <row r="40" spans="1:19" x14ac:dyDescent="0.25">
      <c r="A40" s="70">
        <f t="shared" si="0"/>
        <v>38</v>
      </c>
      <c r="B40" s="7" t="s">
        <v>75</v>
      </c>
      <c r="C40" s="6">
        <v>551</v>
      </c>
      <c r="D40" s="6">
        <v>36.299999999999997</v>
      </c>
      <c r="E40" s="6">
        <v>34.11</v>
      </c>
      <c r="F40" s="5">
        <v>30200000</v>
      </c>
      <c r="G40" s="4">
        <f t="shared" ref="G40:G45" si="12">(D40-E40)/E40</f>
        <v>6.4204045734388676E-2</v>
      </c>
      <c r="H40" s="3">
        <v>40648</v>
      </c>
      <c r="I40" s="3">
        <v>40666</v>
      </c>
      <c r="J40" s="64">
        <f t="shared" ref="J40:J46" si="13">C40*(D40-E40)</f>
        <v>1206.6899999999987</v>
      </c>
      <c r="K40" s="73">
        <f t="shared" ref="K40:K47" si="14">I40-H40</f>
        <v>18</v>
      </c>
      <c r="L40" s="9">
        <f t="shared" si="4"/>
        <v>9.8506153380965938E-2</v>
      </c>
      <c r="M40" s="2">
        <f t="shared" si="11"/>
        <v>0.10224246805168939</v>
      </c>
      <c r="N40">
        <f>COUNT($G$17:G40)</f>
        <v>24</v>
      </c>
      <c r="O40" s="11">
        <v>16</v>
      </c>
      <c r="Q40" s="72">
        <v>34</v>
      </c>
      <c r="R40" s="9">
        <f t="shared" ref="R40:R46" si="15">N40/(N40+ Q40)</f>
        <v>0.41379310344827586</v>
      </c>
    </row>
    <row r="41" spans="1:19" x14ac:dyDescent="0.25">
      <c r="A41" s="70">
        <f t="shared" si="0"/>
        <v>39</v>
      </c>
      <c r="B41" s="7" t="s">
        <v>78</v>
      </c>
      <c r="C41" s="6">
        <v>742</v>
      </c>
      <c r="D41" s="6">
        <v>27</v>
      </c>
      <c r="E41" s="6">
        <v>26.99</v>
      </c>
      <c r="F41" s="5">
        <v>2040000</v>
      </c>
      <c r="G41" s="4">
        <f t="shared" si="12"/>
        <v>3.7050759540576376E-4</v>
      </c>
      <c r="H41" s="3">
        <v>40659</v>
      </c>
      <c r="I41" s="3">
        <v>40666</v>
      </c>
      <c r="J41" s="64">
        <f t="shared" si="13"/>
        <v>7.4200000000011599</v>
      </c>
      <c r="K41" s="73">
        <f t="shared" si="14"/>
        <v>7</v>
      </c>
      <c r="L41" s="9">
        <f t="shared" si="4"/>
        <v>8.0477978783232818E-2</v>
      </c>
      <c r="M41" s="2">
        <f t="shared" si="11"/>
        <v>9.9031594767762562E-2</v>
      </c>
      <c r="N41">
        <f>COUNT($G$17:G41)</f>
        <v>25</v>
      </c>
      <c r="O41" s="11">
        <v>16</v>
      </c>
      <c r="Q41" s="72">
        <v>41</v>
      </c>
      <c r="R41" s="9">
        <f t="shared" si="15"/>
        <v>0.37878787878787878</v>
      </c>
    </row>
    <row r="42" spans="1:19" x14ac:dyDescent="0.25">
      <c r="A42" s="70">
        <f t="shared" si="0"/>
        <v>40</v>
      </c>
      <c r="B42" s="7" t="s">
        <v>84</v>
      </c>
      <c r="C42" s="6">
        <v>285</v>
      </c>
      <c r="D42" s="6">
        <v>73.08</v>
      </c>
      <c r="E42" s="6">
        <v>70.06</v>
      </c>
      <c r="F42" s="5">
        <v>861000</v>
      </c>
      <c r="G42" s="4">
        <f t="shared" si="12"/>
        <v>4.310590922066794E-2</v>
      </c>
      <c r="H42" s="3">
        <v>40640</v>
      </c>
      <c r="I42" s="3">
        <v>40666</v>
      </c>
      <c r="J42" s="64">
        <f t="shared" si="13"/>
        <v>860.69999999999891</v>
      </c>
      <c r="K42" s="73">
        <f t="shared" si="14"/>
        <v>26</v>
      </c>
      <c r="L42" s="9">
        <f t="shared" ref="L42:L47" si="16">AVERAGE(G33:G42)</f>
        <v>7.4035881533256589E-2</v>
      </c>
      <c r="M42" s="2">
        <f t="shared" si="11"/>
        <v>9.7047817381113843E-2</v>
      </c>
      <c r="N42">
        <f>COUNT($G$17:G42)</f>
        <v>26</v>
      </c>
      <c r="O42" s="11">
        <v>16</v>
      </c>
      <c r="Q42" s="72">
        <v>43</v>
      </c>
      <c r="R42" s="9">
        <f t="shared" si="15"/>
        <v>0.37681159420289856</v>
      </c>
    </row>
    <row r="43" spans="1:19" x14ac:dyDescent="0.25">
      <c r="A43" s="70">
        <f>A42+ 1</f>
        <v>41</v>
      </c>
      <c r="B43" s="7" t="s">
        <v>73</v>
      </c>
      <c r="C43" s="6">
        <v>964</v>
      </c>
      <c r="D43" s="6">
        <v>21.5</v>
      </c>
      <c r="E43" s="6">
        <v>20.74</v>
      </c>
      <c r="F43" s="5">
        <v>2260000</v>
      </c>
      <c r="G43" s="4">
        <f t="shared" si="12"/>
        <v>3.6644165863066618E-2</v>
      </c>
      <c r="H43" s="3">
        <v>40648</v>
      </c>
      <c r="I43" s="3">
        <v>40668</v>
      </c>
      <c r="J43" s="64">
        <f t="shared" si="13"/>
        <v>732.64000000000146</v>
      </c>
      <c r="K43" s="73">
        <f t="shared" si="14"/>
        <v>20</v>
      </c>
      <c r="L43" s="9">
        <f t="shared" si="16"/>
        <v>7.1261666328818779E-2</v>
      </c>
      <c r="M43" s="2">
        <f t="shared" si="11"/>
        <v>9.8392933613867764E-2</v>
      </c>
      <c r="N43">
        <f>COUNT($G$17:G43)</f>
        <v>27</v>
      </c>
      <c r="O43" s="11">
        <v>16</v>
      </c>
      <c r="Q43" s="72">
        <v>43</v>
      </c>
      <c r="R43" s="9">
        <f t="shared" si="15"/>
        <v>0.38571428571428573</v>
      </c>
    </row>
    <row r="44" spans="1:19" x14ac:dyDescent="0.25">
      <c r="A44" s="70">
        <f t="shared" si="0"/>
        <v>42</v>
      </c>
      <c r="B44" s="7" t="s">
        <v>91</v>
      </c>
      <c r="C44" s="6">
        <v>651</v>
      </c>
      <c r="D44" s="6">
        <v>31.2</v>
      </c>
      <c r="E44" s="6">
        <v>30.79</v>
      </c>
      <c r="F44" s="5">
        <v>5150000</v>
      </c>
      <c r="G44" s="4">
        <f t="shared" si="12"/>
        <v>1.3316011692107832E-2</v>
      </c>
      <c r="H44" s="3">
        <v>40661</v>
      </c>
      <c r="I44" s="3">
        <v>40668</v>
      </c>
      <c r="J44" s="64">
        <f t="shared" si="13"/>
        <v>266.91000000000008</v>
      </c>
      <c r="K44" s="73">
        <f t="shared" si="14"/>
        <v>7</v>
      </c>
      <c r="L44" s="9">
        <f t="shared" si="16"/>
        <v>6.0376573191783023E-2</v>
      </c>
      <c r="M44" s="2">
        <f t="shared" si="11"/>
        <v>9.5495019295665368E-2</v>
      </c>
      <c r="N44">
        <f>COUNT($G$17:G44)</f>
        <v>28</v>
      </c>
      <c r="O44" s="11">
        <v>16</v>
      </c>
      <c r="Q44" s="72">
        <v>43</v>
      </c>
      <c r="R44" s="9">
        <f t="shared" si="15"/>
        <v>0.39436619718309857</v>
      </c>
    </row>
    <row r="45" spans="1:19" ht="15.75" x14ac:dyDescent="0.25">
      <c r="A45" s="70">
        <f t="shared" si="0"/>
        <v>43</v>
      </c>
      <c r="B45" s="7" t="s">
        <v>100</v>
      </c>
      <c r="C45" s="6">
        <v>281</v>
      </c>
      <c r="D45" s="6">
        <v>75.48</v>
      </c>
      <c r="E45" s="6">
        <v>71.27</v>
      </c>
      <c r="F45" s="5">
        <v>3190000</v>
      </c>
      <c r="G45" s="4">
        <f t="shared" si="12"/>
        <v>5.9071137926196268E-2</v>
      </c>
      <c r="H45" s="3">
        <v>40660</v>
      </c>
      <c r="I45" s="3">
        <v>40675</v>
      </c>
      <c r="J45" s="64">
        <f t="shared" si="13"/>
        <v>1183.0100000000023</v>
      </c>
      <c r="K45" s="73">
        <f t="shared" si="14"/>
        <v>15</v>
      </c>
      <c r="L45" s="9">
        <f t="shared" si="16"/>
        <v>4.9312984939073733E-2</v>
      </c>
      <c r="M45" s="2">
        <f>AVERAGE(G26:G45)</f>
        <v>9.6342548595751504E-2</v>
      </c>
      <c r="N45">
        <f>COUNT($G$17:G45)</f>
        <v>29</v>
      </c>
      <c r="O45" s="11">
        <v>16</v>
      </c>
      <c r="Q45" s="72">
        <v>43</v>
      </c>
      <c r="R45" s="9">
        <f t="shared" si="15"/>
        <v>0.40277777777777779</v>
      </c>
      <c r="S45" s="28" t="s">
        <v>101</v>
      </c>
    </row>
    <row r="46" spans="1:19" x14ac:dyDescent="0.25">
      <c r="A46" s="70">
        <f t="shared" si="0"/>
        <v>44</v>
      </c>
      <c r="B46" s="7" t="s">
        <v>75</v>
      </c>
      <c r="C46" s="6">
        <v>454</v>
      </c>
      <c r="D46" s="6">
        <v>34.96</v>
      </c>
      <c r="E46" s="6">
        <v>33.880000000000003</v>
      </c>
      <c r="F46" s="5">
        <v>30200000</v>
      </c>
      <c r="G46" s="4">
        <f>(D46-E46)/E46</f>
        <v>3.1877213695395458E-2</v>
      </c>
      <c r="H46" s="3">
        <v>40646</v>
      </c>
      <c r="I46" s="3">
        <v>40675</v>
      </c>
      <c r="J46" s="64">
        <f t="shared" si="13"/>
        <v>490.31999999999925</v>
      </c>
      <c r="K46" s="73">
        <f t="shared" si="14"/>
        <v>29</v>
      </c>
      <c r="L46" s="9">
        <f t="shared" si="16"/>
        <v>4.7631141091221976E-2</v>
      </c>
      <c r="M46" s="2">
        <f>AVERAGE(G27:G46)</f>
        <v>9.0781981634732972E-2</v>
      </c>
      <c r="N46">
        <f>COUNT($G$17:G46)</f>
        <v>30</v>
      </c>
      <c r="O46" s="11">
        <v>16</v>
      </c>
      <c r="Q46" s="72">
        <v>43</v>
      </c>
      <c r="R46" s="9">
        <f t="shared" si="15"/>
        <v>0.41095890410958902</v>
      </c>
    </row>
    <row r="47" spans="1:19" x14ac:dyDescent="0.25">
      <c r="A47" s="70">
        <f t="shared" si="0"/>
        <v>45</v>
      </c>
      <c r="B47" s="76" t="s">
        <v>140</v>
      </c>
      <c r="C47" s="78">
        <v>596</v>
      </c>
      <c r="D47" s="78">
        <v>49.78</v>
      </c>
      <c r="E47" s="78">
        <v>50.37</v>
      </c>
      <c r="F47" s="21">
        <v>25900000</v>
      </c>
      <c r="G47" s="4">
        <f>-(D47-E47)/E47</f>
        <v>1.1713321421480967E-2</v>
      </c>
      <c r="H47" s="22">
        <v>40717</v>
      </c>
      <c r="I47" s="22">
        <v>40718</v>
      </c>
      <c r="J47" s="64">
        <f>-C47*(D47-E47)</f>
        <v>351.63999999999783</v>
      </c>
      <c r="K47" s="69">
        <f t="shared" si="14"/>
        <v>1</v>
      </c>
      <c r="L47" s="9">
        <f t="shared" si="16"/>
        <v>2.8100070275883939E-2</v>
      </c>
      <c r="M47" s="2">
        <f>AVERAGE(G28:G47)</f>
        <v>8.416571800215436E-2</v>
      </c>
      <c r="N47">
        <f>COUNT($G$17:G47)</f>
        <v>31</v>
      </c>
      <c r="O47" s="11">
        <v>16</v>
      </c>
      <c r="Q47" s="72">
        <v>43</v>
      </c>
      <c r="R47" s="9">
        <f>N47/(N47+ Q47)</f>
        <v>0.41891891891891891</v>
      </c>
    </row>
    <row r="48" spans="1:19" x14ac:dyDescent="0.25">
      <c r="A48" s="70">
        <f t="shared" si="0"/>
        <v>46</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125"/>
  <sheetViews>
    <sheetView tabSelected="1" topLeftCell="C1" zoomScaleNormal="100" workbookViewId="0">
      <pane ySplit="2" topLeftCell="A123" activePane="bottomLeft" state="frozen"/>
      <selection pane="bottomLeft" activeCell="O130" sqref="O130"/>
    </sheetView>
  </sheetViews>
  <sheetFormatPr defaultRowHeight="15" x14ac:dyDescent="0.25"/>
  <cols>
    <col min="1" max="1" width="10.140625" bestFit="1" customWidth="1"/>
    <col min="2" max="2" width="10.42578125" bestFit="1" customWidth="1"/>
    <col min="3" max="3" width="10.7109375" bestFit="1" customWidth="1"/>
    <col min="4" max="4" width="12.28515625" customWidth="1"/>
    <col min="7" max="7" width="10" customWidth="1"/>
    <col min="10" max="11" width="8.42578125" bestFit="1" customWidth="1"/>
    <col min="12" max="12" width="7.7109375" customWidth="1"/>
    <col min="13" max="13" width="8.5703125" customWidth="1"/>
    <col min="14" max="14" width="9.140625" customWidth="1"/>
    <col min="15" max="15" width="9.85546875" customWidth="1"/>
    <col min="16" max="19" width="9.140625" customWidth="1"/>
    <col min="20" max="21" width="10.85546875" customWidth="1"/>
    <col min="22" max="26" width="9.140625" customWidth="1"/>
    <col min="27" max="27" width="9.85546875" bestFit="1" customWidth="1"/>
    <col min="28" max="28" width="9.140625" customWidth="1"/>
    <col min="29" max="29" width="10.85546875" customWidth="1"/>
    <col min="30" max="30" width="9.140625" customWidth="1"/>
    <col min="31" max="31" width="9.85546875" customWidth="1"/>
    <col min="32" max="34" width="9.140625" customWidth="1"/>
    <col min="35" max="35" width="10.85546875" bestFit="1" customWidth="1"/>
    <col min="36" max="37" width="10.85546875" customWidth="1"/>
    <col min="38" max="43" width="9.140625" customWidth="1"/>
    <col min="44" max="45" width="10.85546875" customWidth="1"/>
    <col min="46" max="46" width="9.140625" customWidth="1"/>
    <col min="49" max="49" width="9.140625" customWidth="1"/>
    <col min="50" max="50" width="11.140625" bestFit="1" customWidth="1"/>
    <col min="51" max="51" width="9.140625" bestFit="1" customWidth="1"/>
    <col min="52" max="52" width="71.5703125" bestFit="1" customWidth="1"/>
  </cols>
  <sheetData>
    <row r="1" spans="1:56" ht="48.75" customHeight="1" x14ac:dyDescent="0.45">
      <c r="A1" s="17" t="s">
        <v>43</v>
      </c>
      <c r="B1" s="17" t="s">
        <v>88</v>
      </c>
      <c r="C1" s="18" t="s">
        <v>177</v>
      </c>
      <c r="D1" s="18" t="s">
        <v>178</v>
      </c>
      <c r="E1" s="18" t="s">
        <v>87</v>
      </c>
      <c r="F1" s="18" t="s">
        <v>85</v>
      </c>
      <c r="G1" s="18" t="s">
        <v>118</v>
      </c>
      <c r="H1" s="18" t="s">
        <v>104</v>
      </c>
      <c r="I1" s="18" t="s">
        <v>86</v>
      </c>
      <c r="J1" s="18" t="s">
        <v>105</v>
      </c>
      <c r="K1" s="18" t="s">
        <v>106</v>
      </c>
      <c r="L1" s="117" t="s">
        <v>110</v>
      </c>
      <c r="M1" s="118"/>
      <c r="N1" s="118"/>
      <c r="O1" s="118"/>
      <c r="P1" s="118"/>
      <c r="Q1" s="118"/>
      <c r="R1" s="118"/>
      <c r="S1" s="119"/>
      <c r="T1" s="117" t="s">
        <v>111</v>
      </c>
      <c r="U1" s="118"/>
      <c r="V1" s="118"/>
      <c r="W1" s="118"/>
      <c r="X1" s="118"/>
      <c r="Y1" s="118"/>
      <c r="Z1" s="118"/>
      <c r="AA1" s="119"/>
      <c r="AB1" s="120" t="s">
        <v>112</v>
      </c>
      <c r="AC1" s="121"/>
      <c r="AD1" s="121"/>
      <c r="AE1" s="121"/>
      <c r="AF1" s="121"/>
      <c r="AG1" s="121"/>
      <c r="AH1" s="121"/>
      <c r="AI1" s="122"/>
      <c r="AJ1" s="117" t="s">
        <v>135</v>
      </c>
      <c r="AK1" s="118"/>
      <c r="AL1" s="118"/>
      <c r="AM1" s="118"/>
      <c r="AN1" s="118"/>
      <c r="AO1" s="118"/>
      <c r="AP1" s="118"/>
      <c r="AQ1" s="119"/>
      <c r="AR1" s="117" t="s">
        <v>171</v>
      </c>
      <c r="AS1" s="118"/>
      <c r="AT1" s="118"/>
      <c r="AU1" s="118"/>
      <c r="AV1" s="118"/>
      <c r="AW1" s="118"/>
      <c r="AX1" s="118"/>
      <c r="AY1" s="119"/>
      <c r="AZ1" s="51" t="s">
        <v>113</v>
      </c>
      <c r="BA1" s="18" t="s">
        <v>55</v>
      </c>
    </row>
    <row r="2" spans="1:56" ht="15.75" thickBot="1" x14ac:dyDescent="0.3">
      <c r="A2" s="17"/>
      <c r="B2" s="17"/>
      <c r="C2" s="18"/>
      <c r="D2" s="18"/>
      <c r="E2" s="18"/>
      <c r="F2" s="18"/>
      <c r="G2" s="18"/>
      <c r="H2" s="18"/>
      <c r="I2" s="18"/>
      <c r="J2" s="18"/>
      <c r="K2" s="18"/>
      <c r="L2" s="46" t="s">
        <v>108</v>
      </c>
      <c r="M2" s="47" t="s">
        <v>129</v>
      </c>
      <c r="N2" s="47" t="s">
        <v>17</v>
      </c>
      <c r="O2" s="47" t="s">
        <v>130</v>
      </c>
      <c r="P2" s="47" t="s">
        <v>74</v>
      </c>
      <c r="Q2" s="47" t="s">
        <v>54</v>
      </c>
      <c r="R2" s="47" t="s">
        <v>109</v>
      </c>
      <c r="S2" s="48" t="s">
        <v>107</v>
      </c>
      <c r="T2" s="46" t="s">
        <v>108</v>
      </c>
      <c r="U2" s="47" t="s">
        <v>129</v>
      </c>
      <c r="V2" s="47" t="s">
        <v>17</v>
      </c>
      <c r="W2" s="47" t="s">
        <v>130</v>
      </c>
      <c r="X2" s="47" t="s">
        <v>74</v>
      </c>
      <c r="Y2" s="47" t="s">
        <v>54</v>
      </c>
      <c r="Z2" s="47" t="s">
        <v>109</v>
      </c>
      <c r="AA2" s="48" t="s">
        <v>107</v>
      </c>
      <c r="AB2" s="46" t="s">
        <v>108</v>
      </c>
      <c r="AC2" s="47" t="s">
        <v>129</v>
      </c>
      <c r="AD2" s="47" t="s">
        <v>17</v>
      </c>
      <c r="AE2" s="47" t="s">
        <v>130</v>
      </c>
      <c r="AF2" s="47" t="s">
        <v>74</v>
      </c>
      <c r="AG2" s="47" t="s">
        <v>54</v>
      </c>
      <c r="AH2" s="47" t="s">
        <v>109</v>
      </c>
      <c r="AI2" s="48" t="s">
        <v>107</v>
      </c>
      <c r="AJ2" s="46" t="s">
        <v>108</v>
      </c>
      <c r="AK2" s="47" t="s">
        <v>129</v>
      </c>
      <c r="AL2" s="47" t="s">
        <v>17</v>
      </c>
      <c r="AM2" s="47" t="s">
        <v>130</v>
      </c>
      <c r="AN2" s="47" t="s">
        <v>74</v>
      </c>
      <c r="AO2" s="47" t="s">
        <v>54</v>
      </c>
      <c r="AP2" s="47" t="s">
        <v>109</v>
      </c>
      <c r="AQ2" s="48" t="s">
        <v>107</v>
      </c>
      <c r="AR2" s="46" t="s">
        <v>108</v>
      </c>
      <c r="AS2" s="47" t="s">
        <v>129</v>
      </c>
      <c r="AT2" s="47" t="s">
        <v>17</v>
      </c>
      <c r="AU2" s="47" t="s">
        <v>130</v>
      </c>
      <c r="AV2" s="47" t="s">
        <v>74</v>
      </c>
      <c r="AW2" s="47" t="s">
        <v>54</v>
      </c>
      <c r="AX2" s="47" t="s">
        <v>109</v>
      </c>
      <c r="AY2" s="48" t="s">
        <v>107</v>
      </c>
      <c r="AZ2" s="47" t="s">
        <v>74</v>
      </c>
      <c r="BA2" s="47" t="s">
        <v>54</v>
      </c>
      <c r="BB2" s="47" t="s">
        <v>109</v>
      </c>
      <c r="BC2" s="48" t="s">
        <v>107</v>
      </c>
      <c r="BD2" s="29"/>
    </row>
    <row r="3" spans="1:56" x14ac:dyDescent="0.25">
      <c r="A3" s="30">
        <f>DATE(2011,4,18)</f>
        <v>40651</v>
      </c>
      <c r="B3" s="30" t="s">
        <v>51</v>
      </c>
      <c r="C3" s="31" t="s">
        <v>44</v>
      </c>
      <c r="D3" s="31"/>
      <c r="E3" s="37">
        <v>84.57</v>
      </c>
      <c r="F3" s="37">
        <v>84.57</v>
      </c>
      <c r="G3" s="32"/>
      <c r="H3" s="32"/>
      <c r="I3" s="32"/>
      <c r="J3" s="31"/>
      <c r="K3" s="31"/>
      <c r="L3" s="44"/>
      <c r="M3" s="44"/>
      <c r="N3" s="44"/>
      <c r="O3" s="44"/>
      <c r="P3" s="44"/>
      <c r="Q3" s="45"/>
      <c r="R3" s="45"/>
      <c r="S3" s="45"/>
      <c r="T3" s="33"/>
      <c r="U3" s="33"/>
      <c r="V3" s="33"/>
      <c r="W3" s="44"/>
      <c r="X3" s="44"/>
      <c r="Y3" s="33"/>
      <c r="Z3" s="33"/>
      <c r="AA3" s="33"/>
      <c r="AB3" s="33"/>
      <c r="AC3" s="33"/>
      <c r="AD3" s="33"/>
      <c r="AE3" s="44"/>
      <c r="AF3" s="44"/>
      <c r="AG3" s="33"/>
      <c r="AH3" s="33"/>
      <c r="AI3" s="33"/>
      <c r="AJ3" s="33"/>
      <c r="AK3" s="33"/>
      <c r="AL3" s="33"/>
      <c r="AM3" s="44"/>
      <c r="AN3" s="44"/>
      <c r="AO3" s="33"/>
      <c r="AP3" s="33"/>
      <c r="AQ3" s="33"/>
      <c r="AR3" s="33"/>
      <c r="AS3" s="33"/>
      <c r="AT3" s="33"/>
      <c r="AU3" s="44"/>
      <c r="AV3" s="44"/>
      <c r="AW3" s="33"/>
      <c r="AX3" s="33"/>
      <c r="AY3" s="33"/>
      <c r="AZ3" s="44"/>
      <c r="BA3" s="33"/>
      <c r="BB3" s="33"/>
      <c r="BC3" s="33"/>
    </row>
    <row r="4" spans="1:56" x14ac:dyDescent="0.25">
      <c r="A4" s="30">
        <f>A3+1</f>
        <v>40652</v>
      </c>
      <c r="B4" s="30" t="s">
        <v>89</v>
      </c>
      <c r="C4" s="31" t="s">
        <v>44</v>
      </c>
      <c r="D4" s="31"/>
      <c r="E4" s="37">
        <v>82.76</v>
      </c>
      <c r="F4" s="37">
        <v>82.76</v>
      </c>
      <c r="G4" s="32"/>
      <c r="H4" s="32">
        <v>84.38</v>
      </c>
      <c r="I4" s="32">
        <v>84.38</v>
      </c>
      <c r="J4" s="34">
        <f>(E4-H4)/E4</f>
        <v>-1.957467375543729E-2</v>
      </c>
      <c r="K4" s="56">
        <f t="shared" ref="K4:K56" si="0">(F4-I4)/F4</f>
        <v>-1.957467375543729E-2</v>
      </c>
      <c r="L4" s="34"/>
      <c r="M4" s="34"/>
      <c r="N4" s="31"/>
      <c r="O4" s="31"/>
      <c r="P4" s="31"/>
      <c r="Q4" s="33"/>
      <c r="R4" s="33"/>
      <c r="S4" s="33"/>
      <c r="T4" s="33"/>
      <c r="U4" s="33"/>
      <c r="V4" s="33"/>
      <c r="W4" s="31"/>
      <c r="X4" s="31"/>
      <c r="Y4" s="33"/>
      <c r="Z4" s="33"/>
      <c r="AA4" s="33"/>
      <c r="AB4" s="33"/>
      <c r="AC4" s="33"/>
      <c r="AD4" s="33"/>
      <c r="AE4" s="31"/>
      <c r="AF4" s="31"/>
      <c r="AG4" s="33"/>
      <c r="AH4" s="33"/>
      <c r="AI4" s="33"/>
      <c r="AJ4" s="33"/>
      <c r="AK4" s="33"/>
      <c r="AL4" s="33"/>
      <c r="AM4" s="31"/>
      <c r="AN4" s="31"/>
      <c r="AO4" s="33"/>
      <c r="AP4" s="33"/>
      <c r="AQ4" s="33"/>
      <c r="AR4" s="33"/>
      <c r="AS4" s="33"/>
      <c r="AT4" s="33"/>
      <c r="AU4" s="31"/>
      <c r="AV4" s="31"/>
      <c r="AW4" s="33"/>
      <c r="AX4" s="33"/>
      <c r="AY4" s="33"/>
      <c r="AZ4" s="31"/>
      <c r="BA4" s="33"/>
      <c r="BB4" s="33"/>
      <c r="BC4" s="33"/>
    </row>
    <row r="5" spans="1:56" x14ac:dyDescent="0.25">
      <c r="A5" s="30">
        <f>A4+1</f>
        <v>40653</v>
      </c>
      <c r="B5" s="30" t="s">
        <v>89</v>
      </c>
      <c r="C5" s="31" t="s">
        <v>44</v>
      </c>
      <c r="D5" s="31"/>
      <c r="E5" s="37">
        <v>82.76</v>
      </c>
      <c r="F5" s="37">
        <v>82.76</v>
      </c>
      <c r="G5" s="32"/>
      <c r="H5" s="32">
        <v>84.46</v>
      </c>
      <c r="I5" s="32">
        <v>84.46</v>
      </c>
      <c r="J5" s="40">
        <f t="shared" ref="J5:J31" si="1">(E5-H5)/E5</f>
        <v>-2.0541324311261339E-2</v>
      </c>
      <c r="K5" s="56">
        <f t="shared" si="0"/>
        <v>-2.0541324311261339E-2</v>
      </c>
      <c r="L5" s="34"/>
      <c r="M5" s="34"/>
      <c r="N5" s="36"/>
      <c r="O5" s="31"/>
      <c r="P5" s="31"/>
      <c r="Q5" s="31"/>
      <c r="R5" s="31"/>
      <c r="S5" s="31"/>
      <c r="T5" s="31"/>
      <c r="U5" s="31"/>
      <c r="V5" s="31"/>
      <c r="W5" s="31"/>
      <c r="X5" s="31"/>
      <c r="Y5" s="31"/>
      <c r="Z5" s="31"/>
      <c r="AA5" s="34"/>
      <c r="AB5" s="34"/>
      <c r="AC5" s="31"/>
      <c r="AD5" s="31"/>
      <c r="AE5" s="31"/>
      <c r="AF5" s="31"/>
      <c r="AG5" s="31"/>
      <c r="AH5" s="31"/>
      <c r="AI5" s="34"/>
      <c r="AJ5" s="31"/>
      <c r="AK5" s="31"/>
      <c r="AL5" s="31"/>
      <c r="AM5" s="31"/>
      <c r="AN5" s="31"/>
      <c r="AO5" s="31"/>
      <c r="AP5" s="31"/>
      <c r="AQ5" s="34"/>
      <c r="AR5" s="31"/>
      <c r="AS5" s="31"/>
      <c r="AT5" s="31"/>
      <c r="AU5" s="31"/>
      <c r="AV5" s="31"/>
      <c r="AW5" s="31"/>
      <c r="AX5" s="31"/>
      <c r="AY5" s="34"/>
      <c r="AZ5" s="31"/>
      <c r="BA5" s="31"/>
      <c r="BB5" s="31"/>
      <c r="BC5" s="34"/>
    </row>
    <row r="6" spans="1:56" x14ac:dyDescent="0.25">
      <c r="A6" s="30">
        <f>A5+1</f>
        <v>40654</v>
      </c>
      <c r="B6" s="30" t="s">
        <v>89</v>
      </c>
      <c r="C6" s="31" t="s">
        <v>44</v>
      </c>
      <c r="D6" s="31"/>
      <c r="E6" s="37">
        <v>84.55</v>
      </c>
      <c r="F6" s="37">
        <v>84.55</v>
      </c>
      <c r="G6" s="32"/>
      <c r="H6" s="32">
        <v>86.26</v>
      </c>
      <c r="I6" s="32">
        <v>86.26</v>
      </c>
      <c r="J6" s="40">
        <f t="shared" si="1"/>
        <v>-2.0224719101123691E-2</v>
      </c>
      <c r="K6" s="56">
        <f t="shared" si="0"/>
        <v>-2.0224719101123691E-2</v>
      </c>
      <c r="L6" s="34"/>
      <c r="M6" s="34"/>
      <c r="N6" s="36"/>
      <c r="O6" s="31"/>
      <c r="P6" s="31"/>
      <c r="Q6" s="31"/>
      <c r="R6" s="31"/>
      <c r="S6" s="31"/>
      <c r="T6" s="31"/>
      <c r="U6" s="31"/>
      <c r="V6" s="31"/>
      <c r="W6" s="31"/>
      <c r="X6" s="31"/>
      <c r="Y6" s="31"/>
      <c r="Z6" s="31"/>
      <c r="AA6" s="34"/>
      <c r="AB6" s="34"/>
      <c r="AC6" s="31"/>
      <c r="AD6" s="31"/>
      <c r="AE6" s="31"/>
      <c r="AF6" s="31"/>
      <c r="AG6" s="31"/>
      <c r="AH6" s="31"/>
      <c r="AI6" s="34"/>
      <c r="AJ6" s="31"/>
      <c r="AK6" s="31"/>
      <c r="AL6" s="31"/>
      <c r="AM6" s="31"/>
      <c r="AN6" s="31"/>
      <c r="AO6" s="31"/>
      <c r="AP6" s="31"/>
      <c r="AQ6" s="34"/>
      <c r="AR6" s="31"/>
      <c r="AS6" s="31"/>
      <c r="AT6" s="31"/>
      <c r="AU6" s="31"/>
      <c r="AV6" s="31"/>
      <c r="AW6" s="31"/>
      <c r="AX6" s="31"/>
      <c r="AY6" s="34"/>
      <c r="AZ6" s="31"/>
      <c r="BA6" s="31"/>
      <c r="BB6" s="31"/>
      <c r="BC6" s="34"/>
    </row>
    <row r="7" spans="1:56" x14ac:dyDescent="0.25">
      <c r="A7" s="30">
        <f>A6+4</f>
        <v>40658</v>
      </c>
      <c r="B7" s="30" t="s">
        <v>89</v>
      </c>
      <c r="C7" s="31" t="s">
        <v>44</v>
      </c>
      <c r="D7" s="31"/>
      <c r="E7" s="37">
        <v>84.71</v>
      </c>
      <c r="F7" s="37">
        <v>84.71</v>
      </c>
      <c r="G7" s="32"/>
      <c r="H7" s="32">
        <v>86.45</v>
      </c>
      <c r="I7" s="32">
        <v>86.45</v>
      </c>
      <c r="J7" s="40">
        <f t="shared" si="1"/>
        <v>-2.0540668161964457E-2</v>
      </c>
      <c r="K7" s="56">
        <f t="shared" si="0"/>
        <v>-2.0540668161964457E-2</v>
      </c>
      <c r="L7" s="34"/>
      <c r="M7" s="34"/>
      <c r="N7" s="36"/>
      <c r="O7" s="31"/>
      <c r="P7" s="31"/>
      <c r="Q7" s="31"/>
      <c r="R7" s="31"/>
      <c r="S7" s="31"/>
      <c r="T7" s="31"/>
      <c r="U7" s="31"/>
      <c r="V7" s="31"/>
      <c r="W7" s="31"/>
      <c r="X7" s="31"/>
      <c r="Y7" s="31"/>
      <c r="Z7" s="31"/>
      <c r="AA7" s="34"/>
      <c r="AB7" s="34"/>
      <c r="AC7" s="31"/>
      <c r="AD7" s="31"/>
      <c r="AE7" s="31"/>
      <c r="AF7" s="31"/>
      <c r="AG7" s="31"/>
      <c r="AH7" s="31"/>
      <c r="AI7" s="34"/>
      <c r="AJ7" s="31"/>
      <c r="AK7" s="31"/>
      <c r="AL7" s="31"/>
      <c r="AM7" s="31"/>
      <c r="AN7" s="31"/>
      <c r="AO7" s="31"/>
      <c r="AP7" s="31"/>
      <c r="AQ7" s="34"/>
      <c r="AR7" s="31"/>
      <c r="AS7" s="31"/>
      <c r="AT7" s="31"/>
      <c r="AU7" s="31"/>
      <c r="AV7" s="31"/>
      <c r="AW7" s="31"/>
      <c r="AX7" s="31"/>
      <c r="AY7" s="34"/>
      <c r="AZ7" s="31"/>
      <c r="BA7" s="31"/>
      <c r="BB7" s="31"/>
      <c r="BC7" s="34"/>
    </row>
    <row r="8" spans="1:56" x14ac:dyDescent="0.25">
      <c r="A8" s="30">
        <f>A7+1</f>
        <v>40659</v>
      </c>
      <c r="B8" s="30" t="s">
        <v>89</v>
      </c>
      <c r="C8" s="31" t="s">
        <v>44</v>
      </c>
      <c r="D8" s="31"/>
      <c r="E8" s="37">
        <v>84.71</v>
      </c>
      <c r="F8" s="37">
        <v>84.71</v>
      </c>
      <c r="G8" s="32"/>
      <c r="H8" s="32">
        <v>86.23</v>
      </c>
      <c r="I8" s="32">
        <v>86.23</v>
      </c>
      <c r="J8" s="40">
        <f t="shared" si="1"/>
        <v>-1.794357218746323E-2</v>
      </c>
      <c r="K8" s="56">
        <f t="shared" si="0"/>
        <v>-1.794357218746323E-2</v>
      </c>
      <c r="L8" s="34"/>
      <c r="M8" s="34"/>
      <c r="N8" s="36"/>
      <c r="O8" s="31"/>
      <c r="P8" s="31"/>
      <c r="Q8" s="31"/>
      <c r="R8" s="31"/>
      <c r="S8" s="31"/>
      <c r="T8" s="31"/>
      <c r="U8" s="31"/>
      <c r="V8" s="31"/>
      <c r="W8" s="31"/>
      <c r="X8" s="31"/>
      <c r="Y8" s="31"/>
      <c r="Z8" s="31"/>
      <c r="AA8" s="34"/>
      <c r="AB8" s="34"/>
      <c r="AC8" s="31"/>
      <c r="AD8" s="31"/>
      <c r="AE8" s="31"/>
      <c r="AF8" s="31"/>
      <c r="AG8" s="31"/>
      <c r="AH8" s="31"/>
      <c r="AI8" s="34"/>
      <c r="AJ8" s="31"/>
      <c r="AK8" s="31"/>
      <c r="AL8" s="31"/>
      <c r="AM8" s="31"/>
      <c r="AN8" s="31"/>
      <c r="AO8" s="31"/>
      <c r="AP8" s="31"/>
      <c r="AQ8" s="34"/>
      <c r="AR8" s="31"/>
      <c r="AS8" s="31"/>
      <c r="AT8" s="31"/>
      <c r="AU8" s="31"/>
      <c r="AV8" s="31"/>
      <c r="AW8" s="31"/>
      <c r="AX8" s="31"/>
      <c r="AY8" s="34"/>
      <c r="AZ8" s="31"/>
      <c r="BA8" s="31"/>
      <c r="BB8" s="31"/>
      <c r="BC8" s="34"/>
    </row>
    <row r="9" spans="1:56" x14ac:dyDescent="0.25">
      <c r="A9" s="30">
        <f>A8+1</f>
        <v>40660</v>
      </c>
      <c r="B9" s="30" t="s">
        <v>89</v>
      </c>
      <c r="C9" s="31" t="s">
        <v>51</v>
      </c>
      <c r="D9" s="31"/>
      <c r="E9" s="37">
        <v>84.01</v>
      </c>
      <c r="F9" s="37">
        <v>84.01</v>
      </c>
      <c r="G9" s="32"/>
      <c r="H9" s="32">
        <v>82.41</v>
      </c>
      <c r="I9" s="32">
        <v>82.41</v>
      </c>
      <c r="J9" s="40">
        <f t="shared" si="1"/>
        <v>1.904535174384012E-2</v>
      </c>
      <c r="K9" s="56">
        <f t="shared" si="0"/>
        <v>1.904535174384012E-2</v>
      </c>
      <c r="L9" s="34"/>
      <c r="M9" s="34"/>
      <c r="N9" s="36"/>
      <c r="O9" s="31"/>
      <c r="P9" s="31"/>
      <c r="Q9" s="31"/>
      <c r="R9" s="31"/>
      <c r="S9" s="31"/>
      <c r="T9" s="31"/>
      <c r="U9" s="31"/>
      <c r="V9" s="31"/>
      <c r="W9" s="31"/>
      <c r="X9" s="31"/>
      <c r="Y9" s="31"/>
      <c r="Z9" s="31"/>
      <c r="AA9" s="34"/>
      <c r="AB9" s="34"/>
      <c r="AC9" s="31"/>
      <c r="AD9" s="31"/>
      <c r="AE9" s="31"/>
      <c r="AF9" s="31"/>
      <c r="AG9" s="31"/>
      <c r="AH9" s="31"/>
      <c r="AI9" s="34"/>
      <c r="AJ9" s="31"/>
      <c r="AK9" s="31"/>
      <c r="AL9" s="31"/>
      <c r="AM9" s="31"/>
      <c r="AN9" s="31"/>
      <c r="AO9" s="31"/>
      <c r="AP9" s="31"/>
      <c r="AQ9" s="34"/>
      <c r="AR9" s="31"/>
      <c r="AS9" s="31"/>
      <c r="AT9" s="31"/>
      <c r="AU9" s="31"/>
      <c r="AV9" s="31"/>
      <c r="AW9" s="31"/>
      <c r="AX9" s="31"/>
      <c r="AY9" s="34"/>
      <c r="AZ9" s="31"/>
      <c r="BA9" s="31"/>
      <c r="BB9" s="31"/>
      <c r="BC9" s="34"/>
      <c r="BD9" t="s">
        <v>56</v>
      </c>
    </row>
    <row r="10" spans="1:56" x14ac:dyDescent="0.25">
      <c r="A10" s="30">
        <f>A9+1</f>
        <v>40661</v>
      </c>
      <c r="B10" s="30" t="s">
        <v>89</v>
      </c>
      <c r="C10" s="31" t="s">
        <v>44</v>
      </c>
      <c r="D10" s="31"/>
      <c r="E10" s="37">
        <v>86.41</v>
      </c>
      <c r="F10" s="37">
        <v>86.41</v>
      </c>
      <c r="G10" s="32"/>
      <c r="H10" s="32">
        <v>88.01</v>
      </c>
      <c r="I10" s="32">
        <v>88.01</v>
      </c>
      <c r="J10" s="40">
        <f t="shared" si="1"/>
        <v>-1.8516375419511729E-2</v>
      </c>
      <c r="K10" s="56">
        <f t="shared" si="0"/>
        <v>-1.8516375419511729E-2</v>
      </c>
      <c r="L10" s="34"/>
      <c r="M10" s="34"/>
      <c r="N10" s="36"/>
      <c r="O10" s="31"/>
      <c r="P10" s="31"/>
      <c r="Q10" s="31"/>
      <c r="R10" s="31"/>
      <c r="S10" s="31"/>
      <c r="T10" s="31"/>
      <c r="U10" s="31"/>
      <c r="V10" s="31"/>
      <c r="W10" s="31"/>
      <c r="X10" s="31"/>
      <c r="Y10" s="31"/>
      <c r="Z10" s="31"/>
      <c r="AA10" s="34"/>
      <c r="AB10" s="34"/>
      <c r="AC10" s="31"/>
      <c r="AD10" s="31"/>
      <c r="AE10" s="31"/>
      <c r="AF10" s="31"/>
      <c r="AG10" s="31"/>
      <c r="AH10" s="31"/>
      <c r="AI10" s="34"/>
      <c r="AJ10" s="31"/>
      <c r="AK10" s="31"/>
      <c r="AL10" s="31"/>
      <c r="AM10" s="31"/>
      <c r="AN10" s="31"/>
      <c r="AO10" s="31"/>
      <c r="AP10" s="31"/>
      <c r="AQ10" s="34"/>
      <c r="AR10" s="31"/>
      <c r="AS10" s="31"/>
      <c r="AT10" s="31"/>
      <c r="AU10" s="31"/>
      <c r="AV10" s="31"/>
      <c r="AW10" s="31"/>
      <c r="AX10" s="31"/>
      <c r="AY10" s="34"/>
      <c r="AZ10" s="31"/>
      <c r="BA10" s="31"/>
      <c r="BB10" s="31"/>
      <c r="BC10" s="34"/>
      <c r="BD10" t="s">
        <v>56</v>
      </c>
    </row>
    <row r="11" spans="1:56" x14ac:dyDescent="0.25">
      <c r="A11" s="30">
        <f>A10+1</f>
        <v>40662</v>
      </c>
      <c r="B11" s="30" t="s">
        <v>89</v>
      </c>
      <c r="C11" s="31" t="s">
        <v>44</v>
      </c>
      <c r="D11" s="31"/>
      <c r="E11" s="37">
        <v>86.41</v>
      </c>
      <c r="F11" s="37">
        <v>86.41</v>
      </c>
      <c r="G11" s="32"/>
      <c r="H11" s="32">
        <v>88.01</v>
      </c>
      <c r="I11" s="32">
        <v>88.01</v>
      </c>
      <c r="J11" s="40">
        <f t="shared" si="1"/>
        <v>-1.8516375419511729E-2</v>
      </c>
      <c r="K11" s="56">
        <f t="shared" si="0"/>
        <v>-1.8516375419511729E-2</v>
      </c>
      <c r="L11" s="34"/>
      <c r="M11" s="34"/>
      <c r="N11" s="36"/>
      <c r="O11" s="31"/>
      <c r="P11" s="31"/>
      <c r="Q11" s="31"/>
      <c r="R11" s="31"/>
      <c r="S11" s="31"/>
      <c r="T11" s="31"/>
      <c r="U11" s="31"/>
      <c r="V11" s="31"/>
      <c r="W11" s="31"/>
      <c r="X11" s="31"/>
      <c r="Y11" s="31"/>
      <c r="Z11" s="31"/>
      <c r="AA11" s="34"/>
      <c r="AB11" s="34"/>
      <c r="AC11" s="31"/>
      <c r="AD11" s="31"/>
      <c r="AE11" s="31"/>
      <c r="AF11" s="31"/>
      <c r="AG11" s="31"/>
      <c r="AH11" s="31"/>
      <c r="AI11" s="34"/>
      <c r="AJ11" s="31"/>
      <c r="AK11" s="31"/>
      <c r="AL11" s="31"/>
      <c r="AM11" s="31"/>
      <c r="AN11" s="31"/>
      <c r="AO11" s="31"/>
      <c r="AP11" s="31"/>
      <c r="AQ11" s="34"/>
      <c r="AR11" s="31"/>
      <c r="AS11" s="31"/>
      <c r="AT11" s="31"/>
      <c r="AU11" s="31"/>
      <c r="AV11" s="31"/>
      <c r="AW11" s="31"/>
      <c r="AX11" s="31"/>
      <c r="AY11" s="34"/>
      <c r="AZ11" s="31"/>
      <c r="BA11" s="31"/>
      <c r="BB11" s="31"/>
      <c r="BC11" s="34"/>
      <c r="BD11" t="s">
        <v>65</v>
      </c>
    </row>
    <row r="12" spans="1:56" x14ac:dyDescent="0.25">
      <c r="A12" s="30">
        <f>A11+3</f>
        <v>40665</v>
      </c>
      <c r="B12" s="30" t="s">
        <v>89</v>
      </c>
      <c r="C12" s="31" t="s">
        <v>44</v>
      </c>
      <c r="D12" s="31"/>
      <c r="E12" s="37">
        <v>86.41</v>
      </c>
      <c r="F12" s="37">
        <v>86.41</v>
      </c>
      <c r="G12" s="32"/>
      <c r="H12" s="32">
        <v>87.87</v>
      </c>
      <c r="I12" s="32">
        <v>87.87</v>
      </c>
      <c r="J12" s="40">
        <f t="shared" si="1"/>
        <v>-1.6896192570304457E-2</v>
      </c>
      <c r="K12" s="56">
        <f t="shared" si="0"/>
        <v>-1.6896192570304457E-2</v>
      </c>
      <c r="L12" s="34"/>
      <c r="M12" s="34"/>
      <c r="N12" s="36"/>
      <c r="O12" s="31"/>
      <c r="P12" s="31"/>
      <c r="Q12" s="31"/>
      <c r="R12" s="31"/>
      <c r="S12" s="31"/>
      <c r="T12" s="31"/>
      <c r="U12" s="31"/>
      <c r="V12" s="31"/>
      <c r="W12" s="31"/>
      <c r="X12" s="31"/>
      <c r="Y12" s="31"/>
      <c r="Z12" s="31"/>
      <c r="AA12" s="34"/>
      <c r="AB12" s="34"/>
      <c r="AC12" s="31"/>
      <c r="AD12" s="31"/>
      <c r="AE12" s="31"/>
      <c r="AF12" s="31"/>
      <c r="AG12" s="31"/>
      <c r="AH12" s="31"/>
      <c r="AI12" s="34"/>
      <c r="AJ12" s="31"/>
      <c r="AK12" s="31"/>
      <c r="AL12" s="31"/>
      <c r="AM12" s="31"/>
      <c r="AN12" s="31"/>
      <c r="AO12" s="31"/>
      <c r="AP12" s="31"/>
      <c r="AQ12" s="34"/>
      <c r="AR12" s="31"/>
      <c r="AS12" s="31"/>
      <c r="AT12" s="31"/>
      <c r="AU12" s="31"/>
      <c r="AV12" s="31"/>
      <c r="AW12" s="31"/>
      <c r="AX12" s="31"/>
      <c r="AY12" s="34"/>
      <c r="AZ12" s="31"/>
      <c r="BA12" s="31"/>
      <c r="BB12" s="31"/>
      <c r="BC12" s="34"/>
    </row>
    <row r="13" spans="1:56" x14ac:dyDescent="0.25">
      <c r="A13" s="30">
        <f>A12+1</f>
        <v>40666</v>
      </c>
      <c r="B13" s="30" t="s">
        <v>89</v>
      </c>
      <c r="C13" s="31" t="s">
        <v>44</v>
      </c>
      <c r="D13" s="31"/>
      <c r="E13" s="37">
        <v>86.41</v>
      </c>
      <c r="F13" s="37">
        <v>85.47</v>
      </c>
      <c r="G13" s="32"/>
      <c r="H13" s="32">
        <v>86.87</v>
      </c>
      <c r="I13" s="32">
        <v>86.87</v>
      </c>
      <c r="J13" s="40">
        <f t="shared" si="1"/>
        <v>-5.3234579331096861E-3</v>
      </c>
      <c r="K13" s="56">
        <f t="shared" si="0"/>
        <v>-1.6380016380016446E-2</v>
      </c>
      <c r="L13" s="34"/>
      <c r="M13" s="34"/>
      <c r="N13" s="36"/>
      <c r="O13" s="31"/>
      <c r="P13" s="31"/>
      <c r="Q13" s="31"/>
      <c r="R13" s="31"/>
      <c r="S13" s="31"/>
      <c r="T13" s="31"/>
      <c r="U13" s="31"/>
      <c r="V13" s="31"/>
      <c r="W13" s="31"/>
      <c r="X13" s="31"/>
      <c r="Y13" s="31"/>
      <c r="Z13" s="31"/>
      <c r="AA13" s="34"/>
      <c r="AB13" s="34"/>
      <c r="AC13" s="31"/>
      <c r="AD13" s="31"/>
      <c r="AE13" s="31"/>
      <c r="AF13" s="31"/>
      <c r="AG13" s="31"/>
      <c r="AH13" s="31"/>
      <c r="AI13" s="34"/>
      <c r="AJ13" s="31"/>
      <c r="AK13" s="31"/>
      <c r="AL13" s="31"/>
      <c r="AM13" s="31"/>
      <c r="AN13" s="31"/>
      <c r="AO13" s="31"/>
      <c r="AP13" s="31"/>
      <c r="AQ13" s="34"/>
      <c r="AR13" s="31"/>
      <c r="AS13" s="31"/>
      <c r="AT13" s="31"/>
      <c r="AU13" s="31"/>
      <c r="AV13" s="31"/>
      <c r="AW13" s="31"/>
      <c r="AX13" s="31"/>
      <c r="AY13" s="34"/>
      <c r="AZ13" s="31"/>
      <c r="BA13" s="31"/>
      <c r="BB13" s="31"/>
      <c r="BC13" s="34"/>
    </row>
    <row r="14" spans="1:56" x14ac:dyDescent="0.25">
      <c r="A14" s="30">
        <f>A13+1</f>
        <v>40667</v>
      </c>
      <c r="B14" s="30" t="s">
        <v>89</v>
      </c>
      <c r="C14" s="31" t="s">
        <v>44</v>
      </c>
      <c r="D14" s="31"/>
      <c r="E14" s="37">
        <v>86.41</v>
      </c>
      <c r="F14" s="37">
        <v>84.89</v>
      </c>
      <c r="G14" s="32"/>
      <c r="H14" s="32">
        <v>86.51</v>
      </c>
      <c r="I14" s="32">
        <v>86.51</v>
      </c>
      <c r="J14" s="40">
        <f t="shared" si="1"/>
        <v>-1.1572734637195757E-3</v>
      </c>
      <c r="K14" s="56">
        <f t="shared" si="0"/>
        <v>-1.9083519849216687E-2</v>
      </c>
      <c r="L14" s="34"/>
      <c r="M14" s="34"/>
      <c r="N14" s="36"/>
      <c r="O14" s="31"/>
      <c r="P14" s="31"/>
      <c r="Q14" s="31"/>
      <c r="R14" s="31"/>
      <c r="S14" s="31"/>
      <c r="T14" s="31"/>
      <c r="U14" s="31"/>
      <c r="V14" s="31"/>
      <c r="W14" s="31"/>
      <c r="X14" s="31"/>
      <c r="Y14" s="31"/>
      <c r="Z14" s="31"/>
      <c r="AA14" s="34"/>
      <c r="AB14" s="34"/>
      <c r="AC14" s="31"/>
      <c r="AD14" s="31"/>
      <c r="AE14" s="31"/>
      <c r="AF14" s="31"/>
      <c r="AG14" s="31"/>
      <c r="AH14" s="31"/>
      <c r="AI14" s="34"/>
      <c r="AJ14" s="31"/>
      <c r="AK14" s="31"/>
      <c r="AL14" s="31"/>
      <c r="AM14" s="31"/>
      <c r="AN14" s="31"/>
      <c r="AO14" s="31"/>
      <c r="AP14" s="31"/>
      <c r="AQ14" s="34"/>
      <c r="AR14" s="31"/>
      <c r="AS14" s="31"/>
      <c r="AT14" s="31"/>
      <c r="AU14" s="31"/>
      <c r="AV14" s="31"/>
      <c r="AW14" s="31"/>
      <c r="AX14" s="31"/>
      <c r="AY14" s="34"/>
      <c r="AZ14" s="31"/>
      <c r="BA14" s="31"/>
      <c r="BB14" s="31"/>
      <c r="BC14" s="34"/>
    </row>
    <row r="15" spans="1:56" x14ac:dyDescent="0.25">
      <c r="A15" s="30">
        <f>A14+1</f>
        <v>40668</v>
      </c>
      <c r="B15" s="30" t="s">
        <v>89</v>
      </c>
      <c r="C15" s="31" t="s">
        <v>44</v>
      </c>
      <c r="D15" s="31"/>
      <c r="E15" s="37">
        <v>86.41</v>
      </c>
      <c r="F15" s="37">
        <v>84.08</v>
      </c>
      <c r="G15" s="32"/>
      <c r="H15" s="37">
        <v>85.7</v>
      </c>
      <c r="I15" s="37">
        <v>85.7</v>
      </c>
      <c r="J15" s="40">
        <f t="shared" si="1"/>
        <v>8.2166415924082147E-3</v>
      </c>
      <c r="K15" s="56">
        <f t="shared" si="0"/>
        <v>-1.9267364414843061E-2</v>
      </c>
      <c r="L15" s="34"/>
      <c r="M15" s="34"/>
      <c r="N15" s="36"/>
      <c r="O15" s="31"/>
      <c r="P15" s="31"/>
      <c r="Q15" s="31"/>
      <c r="R15" s="31"/>
      <c r="S15" s="31"/>
      <c r="T15" s="31"/>
      <c r="U15" s="31"/>
      <c r="V15" s="31"/>
      <c r="W15" s="31"/>
      <c r="X15" s="31"/>
      <c r="Y15" s="31"/>
      <c r="Z15" s="31"/>
      <c r="AA15" s="34"/>
      <c r="AB15" s="34"/>
      <c r="AC15" s="31"/>
      <c r="AD15" s="31"/>
      <c r="AE15" s="31"/>
      <c r="AF15" s="31"/>
      <c r="AG15" s="31"/>
      <c r="AH15" s="31"/>
      <c r="AI15" s="34"/>
      <c r="AJ15" s="31"/>
      <c r="AK15" s="31"/>
      <c r="AL15" s="31"/>
      <c r="AM15" s="31"/>
      <c r="AN15" s="31"/>
      <c r="AO15" s="31"/>
      <c r="AP15" s="31"/>
      <c r="AQ15" s="34"/>
      <c r="AR15" s="31"/>
      <c r="AS15" s="31"/>
      <c r="AT15" s="31"/>
      <c r="AU15" s="31"/>
      <c r="AV15" s="31"/>
      <c r="AW15" s="31"/>
      <c r="AX15" s="31"/>
      <c r="AY15" s="34"/>
      <c r="AZ15" s="31"/>
      <c r="BA15" s="31"/>
      <c r="BB15" s="31"/>
      <c r="BC15" s="34"/>
    </row>
    <row r="16" spans="1:56" x14ac:dyDescent="0.25">
      <c r="A16" s="30">
        <f>A15+1</f>
        <v>40669</v>
      </c>
      <c r="B16" s="30" t="s">
        <v>92</v>
      </c>
      <c r="C16" s="31" t="s">
        <v>44</v>
      </c>
      <c r="D16" s="31"/>
      <c r="E16" s="37">
        <v>86.41</v>
      </c>
      <c r="F16" s="37">
        <v>84.71</v>
      </c>
      <c r="G16" s="32"/>
      <c r="H16" s="32">
        <v>86.43</v>
      </c>
      <c r="I16" s="32">
        <v>86.43</v>
      </c>
      <c r="J16" s="40">
        <f t="shared" si="1"/>
        <v>-2.3145469274401382E-4</v>
      </c>
      <c r="K16" s="56">
        <f t="shared" si="0"/>
        <v>-2.0304568527918936E-2</v>
      </c>
      <c r="L16" s="34"/>
      <c r="M16" s="34"/>
      <c r="N16" s="36"/>
      <c r="O16" s="31"/>
      <c r="P16" s="31"/>
      <c r="Q16" s="31"/>
      <c r="R16" s="31"/>
      <c r="S16" s="31"/>
      <c r="T16" s="31"/>
      <c r="U16" s="31"/>
      <c r="V16" s="31"/>
      <c r="W16" s="31"/>
      <c r="X16" s="31"/>
      <c r="Y16" s="31"/>
      <c r="Z16" s="31"/>
      <c r="AA16" s="34"/>
      <c r="AB16" s="34"/>
      <c r="AC16" s="31"/>
      <c r="AD16" s="31"/>
      <c r="AE16" s="31"/>
      <c r="AF16" s="31"/>
      <c r="AG16" s="31"/>
      <c r="AH16" s="31"/>
      <c r="AI16" s="34"/>
      <c r="AJ16" s="31"/>
      <c r="AK16" s="31"/>
      <c r="AL16" s="31"/>
      <c r="AM16" s="31"/>
      <c r="AN16" s="31"/>
      <c r="AO16" s="31"/>
      <c r="AP16" s="31"/>
      <c r="AQ16" s="34"/>
      <c r="AR16" s="31"/>
      <c r="AS16" s="31"/>
      <c r="AT16" s="31"/>
      <c r="AU16" s="31"/>
      <c r="AV16" s="31"/>
      <c r="AW16" s="31"/>
      <c r="AX16" s="31"/>
      <c r="AY16" s="34"/>
      <c r="AZ16" s="31"/>
      <c r="BA16" s="31"/>
      <c r="BB16" s="31"/>
      <c r="BC16" s="34"/>
    </row>
    <row r="17" spans="1:56" x14ac:dyDescent="0.25">
      <c r="A17" s="30">
        <f>A16+3</f>
        <v>40672</v>
      </c>
      <c r="B17" s="30" t="s">
        <v>92</v>
      </c>
      <c r="C17" s="31" t="s">
        <v>44</v>
      </c>
      <c r="D17" s="31"/>
      <c r="E17" s="37">
        <v>86.41</v>
      </c>
      <c r="F17" s="37">
        <v>84.08</v>
      </c>
      <c r="G17" s="32"/>
      <c r="H17" s="32">
        <v>85.92</v>
      </c>
      <c r="I17" s="32">
        <v>85.92</v>
      </c>
      <c r="J17" s="40">
        <f t="shared" si="1"/>
        <v>5.6706399722253782E-3</v>
      </c>
      <c r="K17" s="56">
        <f t="shared" si="0"/>
        <v>-2.1883920076118023E-2</v>
      </c>
      <c r="L17" s="34"/>
      <c r="M17" s="34"/>
      <c r="N17" s="36"/>
      <c r="O17" s="31"/>
      <c r="P17" s="31"/>
      <c r="Q17" s="36"/>
      <c r="R17" s="36"/>
      <c r="S17" s="36"/>
      <c r="T17" s="36"/>
      <c r="U17" s="36"/>
      <c r="V17" s="36"/>
      <c r="W17" s="31"/>
      <c r="X17" s="31"/>
      <c r="Y17" s="36"/>
      <c r="Z17" s="36"/>
      <c r="AA17" s="34"/>
      <c r="AB17" s="34"/>
      <c r="AC17" s="36"/>
      <c r="AD17" s="36"/>
      <c r="AE17" s="31"/>
      <c r="AF17" s="31"/>
      <c r="AG17" s="36"/>
      <c r="AH17" s="36"/>
      <c r="AI17" s="34"/>
      <c r="AJ17" s="36"/>
      <c r="AK17" s="36"/>
      <c r="AL17" s="36"/>
      <c r="AM17" s="31"/>
      <c r="AN17" s="31"/>
      <c r="AO17" s="36"/>
      <c r="AP17" s="36"/>
      <c r="AQ17" s="34"/>
      <c r="AR17" s="36"/>
      <c r="AS17" s="36"/>
      <c r="AT17" s="36"/>
      <c r="AU17" s="31"/>
      <c r="AV17" s="31"/>
      <c r="AW17" s="36"/>
      <c r="AX17" s="36"/>
      <c r="AY17" s="34"/>
      <c r="AZ17" s="31"/>
      <c r="BA17" s="36"/>
      <c r="BB17" s="36"/>
      <c r="BC17" s="34"/>
    </row>
    <row r="18" spans="1:56" x14ac:dyDescent="0.25">
      <c r="A18" s="30">
        <f>A17+1</f>
        <v>40673</v>
      </c>
      <c r="B18" s="30" t="s">
        <v>92</v>
      </c>
      <c r="C18" s="31" t="s">
        <v>44</v>
      </c>
      <c r="D18" s="31"/>
      <c r="E18" s="37">
        <v>84.08</v>
      </c>
      <c r="F18" s="37">
        <v>85.01</v>
      </c>
      <c r="G18" s="32"/>
      <c r="H18" s="32">
        <v>86.79</v>
      </c>
      <c r="I18" s="32">
        <v>86.79</v>
      </c>
      <c r="J18" s="40">
        <f t="shared" si="1"/>
        <v>-3.2231208372978208E-2</v>
      </c>
      <c r="K18" s="56">
        <f t="shared" si="0"/>
        <v>-2.0938713092577357E-2</v>
      </c>
      <c r="L18" s="34"/>
      <c r="M18" s="34"/>
      <c r="N18" s="36"/>
      <c r="O18" s="31"/>
      <c r="P18" s="31"/>
      <c r="Q18" s="36"/>
      <c r="R18" s="36"/>
      <c r="S18" s="36"/>
      <c r="T18" s="36"/>
      <c r="U18" s="36"/>
      <c r="V18" s="36"/>
      <c r="W18" s="31"/>
      <c r="X18" s="31"/>
      <c r="Y18" s="36"/>
      <c r="Z18" s="36"/>
      <c r="AA18" s="34"/>
      <c r="AB18" s="34"/>
      <c r="AC18" s="36"/>
      <c r="AD18" s="36"/>
      <c r="AE18" s="31"/>
      <c r="AF18" s="31"/>
      <c r="AG18" s="36"/>
      <c r="AH18" s="36"/>
      <c r="AI18" s="34"/>
      <c r="AJ18" s="36"/>
      <c r="AK18" s="36"/>
      <c r="AL18" s="36"/>
      <c r="AM18" s="31"/>
      <c r="AN18" s="31"/>
      <c r="AO18" s="36"/>
      <c r="AP18" s="36"/>
      <c r="AQ18" s="34"/>
      <c r="AR18" s="36"/>
      <c r="AS18" s="36"/>
      <c r="AT18" s="36"/>
      <c r="AU18" s="31"/>
      <c r="AV18" s="31"/>
      <c r="AW18" s="36"/>
      <c r="AX18" s="36"/>
      <c r="AY18" s="34"/>
      <c r="AZ18" s="31"/>
      <c r="BA18" s="36"/>
      <c r="BB18" s="36"/>
      <c r="BC18" s="34"/>
      <c r="BD18" t="s">
        <v>99</v>
      </c>
    </row>
    <row r="19" spans="1:56" x14ac:dyDescent="0.25">
      <c r="A19" s="30">
        <f>A18+1</f>
        <v>40674</v>
      </c>
      <c r="B19" s="30" t="s">
        <v>92</v>
      </c>
      <c r="C19" s="31" t="s">
        <v>44</v>
      </c>
      <c r="D19" s="31"/>
      <c r="E19" s="37"/>
      <c r="F19" s="37">
        <v>85.62</v>
      </c>
      <c r="G19" s="32"/>
      <c r="H19" s="32">
        <v>87.38</v>
      </c>
      <c r="I19" s="32">
        <v>87.38</v>
      </c>
      <c r="J19" s="40" t="e">
        <f t="shared" si="1"/>
        <v>#DIV/0!</v>
      </c>
      <c r="K19" s="56">
        <f t="shared" si="0"/>
        <v>-2.0555944872693188E-2</v>
      </c>
      <c r="L19" s="36"/>
      <c r="M19" s="36"/>
      <c r="N19" s="36"/>
      <c r="O19" s="31"/>
      <c r="P19" s="31"/>
      <c r="Q19" s="36"/>
      <c r="R19" s="36"/>
      <c r="S19" s="36"/>
      <c r="T19" s="36"/>
      <c r="U19" s="36"/>
      <c r="V19" s="36"/>
      <c r="W19" s="31"/>
      <c r="X19" s="31"/>
      <c r="Y19" s="36"/>
      <c r="Z19" s="33"/>
      <c r="AA19" s="34"/>
      <c r="AB19" s="34"/>
      <c r="AC19" s="36"/>
      <c r="AD19" s="36"/>
      <c r="AE19" s="31"/>
      <c r="AF19" s="31"/>
      <c r="AG19" s="36"/>
      <c r="AH19" s="33"/>
      <c r="AI19" s="34"/>
      <c r="AJ19" s="36"/>
      <c r="AK19" s="36"/>
      <c r="AL19" s="36"/>
      <c r="AM19" s="31"/>
      <c r="AN19" s="31"/>
      <c r="AO19" s="36"/>
      <c r="AP19" s="33"/>
      <c r="AQ19" s="34"/>
      <c r="AR19" s="36"/>
      <c r="AS19" s="36"/>
      <c r="AT19" s="36"/>
      <c r="AU19" s="31"/>
      <c r="AV19" s="31"/>
      <c r="AW19" s="36"/>
      <c r="AX19" s="33"/>
      <c r="AY19" s="34"/>
      <c r="AZ19" s="31"/>
      <c r="BA19" s="36"/>
      <c r="BB19" s="33"/>
      <c r="BC19" s="34"/>
    </row>
    <row r="20" spans="1:56" x14ac:dyDescent="0.25">
      <c r="A20" s="30">
        <f>A19+1</f>
        <v>40675</v>
      </c>
      <c r="B20" s="30" t="s">
        <v>92</v>
      </c>
      <c r="C20" s="31" t="s">
        <v>44</v>
      </c>
      <c r="D20" s="31"/>
      <c r="E20" s="37">
        <v>84.81</v>
      </c>
      <c r="F20" s="37">
        <v>84.81</v>
      </c>
      <c r="G20" s="32"/>
      <c r="H20" s="32">
        <v>86.62</v>
      </c>
      <c r="I20" s="32">
        <v>86.62</v>
      </c>
      <c r="J20" s="40">
        <f t="shared" si="1"/>
        <v>-2.1341822898243157E-2</v>
      </c>
      <c r="K20" s="56">
        <f t="shared" si="0"/>
        <v>-2.1341822898243157E-2</v>
      </c>
      <c r="L20" s="36"/>
      <c r="M20" s="36"/>
      <c r="N20" s="36"/>
      <c r="O20" s="31"/>
      <c r="P20" s="31"/>
      <c r="Q20" s="36"/>
      <c r="R20" s="36"/>
      <c r="S20" s="36"/>
      <c r="T20" s="36"/>
      <c r="U20" s="36"/>
      <c r="V20" s="36"/>
      <c r="W20" s="31"/>
      <c r="X20" s="31"/>
      <c r="Y20" s="36"/>
      <c r="AA20" s="39"/>
      <c r="AB20" s="39"/>
      <c r="AC20" s="36"/>
      <c r="AD20" s="36"/>
      <c r="AE20" s="31"/>
      <c r="AF20" s="31"/>
      <c r="AG20" s="36"/>
      <c r="AI20" s="39"/>
      <c r="AJ20" s="36"/>
      <c r="AK20" s="36"/>
      <c r="AL20" s="36"/>
      <c r="AM20" s="31"/>
      <c r="AN20" s="31"/>
      <c r="AO20" s="36"/>
      <c r="AQ20" s="39"/>
      <c r="AR20" s="36"/>
      <c r="AS20" s="36"/>
      <c r="AT20" s="36"/>
      <c r="AU20" s="31"/>
      <c r="AV20" s="31"/>
      <c r="AW20" s="36"/>
      <c r="AY20" s="39"/>
      <c r="AZ20" s="31"/>
      <c r="BA20" s="36"/>
      <c r="BC20" s="39"/>
    </row>
    <row r="21" spans="1:56" x14ac:dyDescent="0.25">
      <c r="A21" s="30">
        <f>A20+1</f>
        <v>40676</v>
      </c>
      <c r="B21" s="30" t="s">
        <v>92</v>
      </c>
      <c r="C21" s="31" t="s">
        <v>44</v>
      </c>
      <c r="D21" s="31"/>
      <c r="E21" s="37">
        <v>84.81</v>
      </c>
      <c r="F21" s="37">
        <v>84.99</v>
      </c>
      <c r="G21" s="32"/>
      <c r="H21" s="37">
        <v>86.71</v>
      </c>
      <c r="I21" s="37">
        <v>86.9</v>
      </c>
      <c r="J21" s="40">
        <f t="shared" si="1"/>
        <v>-2.2403018511967826E-2</v>
      </c>
      <c r="K21" s="56">
        <f t="shared" si="0"/>
        <v>-2.2473232144958361E-2</v>
      </c>
      <c r="L21" s="36"/>
      <c r="M21" s="36"/>
      <c r="N21" s="36"/>
      <c r="O21" s="31"/>
      <c r="P21" s="31"/>
      <c r="Q21" s="36"/>
      <c r="R21" s="36"/>
      <c r="S21" s="36"/>
      <c r="T21" s="36"/>
      <c r="U21" s="36"/>
      <c r="V21" s="36"/>
      <c r="W21" s="31"/>
      <c r="X21" s="31"/>
      <c r="Y21" s="36"/>
      <c r="AA21" s="39"/>
      <c r="AB21" s="39"/>
      <c r="AC21" s="36"/>
      <c r="AD21" s="36"/>
      <c r="AE21" s="31"/>
      <c r="AF21" s="31"/>
      <c r="AG21" s="36"/>
      <c r="AI21" s="39"/>
      <c r="AJ21" s="36"/>
      <c r="AK21" s="36"/>
      <c r="AL21" s="36"/>
      <c r="AM21" s="31"/>
      <c r="AN21" s="31"/>
      <c r="AO21" s="36"/>
      <c r="AQ21" s="39"/>
      <c r="AR21" s="36"/>
      <c r="AS21" s="36"/>
      <c r="AT21" s="36"/>
      <c r="AU21" s="31"/>
      <c r="AV21" s="31"/>
      <c r="AW21" s="36"/>
      <c r="AY21" s="39"/>
      <c r="AZ21" s="31"/>
      <c r="BA21" s="36"/>
      <c r="BC21" s="39"/>
    </row>
    <row r="22" spans="1:56" x14ac:dyDescent="0.25">
      <c r="A22" s="30">
        <f>A21+3</f>
        <v>40679</v>
      </c>
      <c r="B22" s="30" t="s">
        <v>92</v>
      </c>
      <c r="C22" s="31" t="s">
        <v>44</v>
      </c>
      <c r="D22" s="31"/>
      <c r="E22" s="37">
        <v>84.81</v>
      </c>
      <c r="F22" s="37">
        <v>84.08</v>
      </c>
      <c r="G22" s="32"/>
      <c r="H22" s="37">
        <v>86.29</v>
      </c>
      <c r="I22" s="37">
        <v>85.99</v>
      </c>
      <c r="J22" s="40">
        <f t="shared" si="1"/>
        <v>-1.745077231458559E-2</v>
      </c>
      <c r="K22" s="56">
        <f t="shared" si="0"/>
        <v>-2.2716460513796343E-2</v>
      </c>
      <c r="L22" s="36"/>
      <c r="M22" s="36"/>
      <c r="N22" s="36"/>
      <c r="O22" s="31"/>
      <c r="P22" s="31"/>
      <c r="Q22" s="36"/>
      <c r="R22" s="36"/>
      <c r="S22" s="36"/>
      <c r="T22" s="36"/>
      <c r="U22" s="36"/>
      <c r="V22" s="36"/>
      <c r="W22" s="31"/>
      <c r="X22" s="31"/>
      <c r="Y22" s="36"/>
      <c r="AA22" s="39"/>
      <c r="AB22" s="39"/>
      <c r="AC22" s="36"/>
      <c r="AD22" s="36"/>
      <c r="AE22" s="31"/>
      <c r="AF22" s="31"/>
      <c r="AG22" s="36"/>
      <c r="AI22" s="39"/>
      <c r="AJ22" s="36"/>
      <c r="AK22" s="36"/>
      <c r="AL22" s="36"/>
      <c r="AM22" s="31"/>
      <c r="AN22" s="31"/>
      <c r="AO22" s="36"/>
      <c r="AQ22" s="39"/>
      <c r="AR22" s="36"/>
      <c r="AS22" s="36"/>
      <c r="AT22" s="36"/>
      <c r="AU22" s="31"/>
      <c r="AV22" s="31"/>
      <c r="AW22" s="36"/>
      <c r="AY22" s="39"/>
      <c r="AZ22" s="31"/>
      <c r="BA22" s="36"/>
      <c r="BC22" s="39"/>
    </row>
    <row r="23" spans="1:56" x14ac:dyDescent="0.25">
      <c r="A23" s="30">
        <f>A22+1</f>
        <v>40680</v>
      </c>
      <c r="B23" s="30" t="s">
        <v>92</v>
      </c>
      <c r="C23" s="31" t="s">
        <v>44</v>
      </c>
      <c r="D23" s="31"/>
      <c r="E23" s="37">
        <v>84.81</v>
      </c>
      <c r="F23" s="37">
        <v>82.66</v>
      </c>
      <c r="G23" s="32"/>
      <c r="H23" s="37">
        <v>84.63</v>
      </c>
      <c r="I23" s="37">
        <v>84.46</v>
      </c>
      <c r="J23" s="41">
        <f t="shared" si="1"/>
        <v>2.1223912274496736E-3</v>
      </c>
      <c r="K23" s="56">
        <f t="shared" si="0"/>
        <v>-2.1775949673360721E-2</v>
      </c>
      <c r="L23" s="36"/>
      <c r="M23" s="36"/>
      <c r="N23" s="36"/>
      <c r="O23" s="31"/>
      <c r="P23" s="31"/>
      <c r="Q23" s="36"/>
      <c r="R23" s="36"/>
      <c r="S23" s="36"/>
      <c r="T23" s="36"/>
      <c r="U23" s="36"/>
      <c r="V23" s="36"/>
      <c r="W23" s="31"/>
      <c r="X23" s="31"/>
      <c r="Y23" s="36"/>
      <c r="AA23" s="39"/>
      <c r="AB23" s="39"/>
      <c r="AC23" s="36"/>
      <c r="AD23" s="36"/>
      <c r="AE23" s="31"/>
      <c r="AF23" s="31"/>
      <c r="AG23" s="36"/>
      <c r="AI23" s="39"/>
      <c r="AJ23" s="36"/>
      <c r="AK23" s="36"/>
      <c r="AL23" s="36"/>
      <c r="AM23" s="31"/>
      <c r="AN23" s="31"/>
      <c r="AO23" s="36"/>
      <c r="AQ23" s="39"/>
      <c r="AR23" s="36"/>
      <c r="AS23" s="36"/>
      <c r="AT23" s="36"/>
      <c r="AU23" s="31"/>
      <c r="AV23" s="31"/>
      <c r="AW23" s="36"/>
      <c r="AY23" s="39"/>
      <c r="AZ23" s="31"/>
      <c r="BA23" s="36"/>
      <c r="BC23" s="39"/>
    </row>
    <row r="24" spans="1:56" x14ac:dyDescent="0.25">
      <c r="A24" s="30">
        <f>A23+1</f>
        <v>40681</v>
      </c>
      <c r="B24" s="30" t="s">
        <v>92</v>
      </c>
      <c r="C24" s="31" t="s">
        <v>44</v>
      </c>
      <c r="D24" s="31"/>
      <c r="E24" s="37">
        <v>84.81</v>
      </c>
      <c r="F24" s="37">
        <v>82.66</v>
      </c>
      <c r="G24" s="32"/>
      <c r="H24" s="37">
        <v>84.63</v>
      </c>
      <c r="I24" s="37">
        <v>84.46</v>
      </c>
      <c r="J24" s="41">
        <f t="shared" si="1"/>
        <v>2.1223912274496736E-3</v>
      </c>
      <c r="K24" s="56">
        <f t="shared" si="0"/>
        <v>-2.1775949673360721E-2</v>
      </c>
      <c r="L24" s="36"/>
      <c r="M24" s="36"/>
      <c r="N24" s="36"/>
      <c r="O24" s="31"/>
      <c r="P24" s="31"/>
      <c r="Q24" s="36"/>
      <c r="R24" s="36"/>
      <c r="S24" s="36"/>
      <c r="T24" s="36"/>
      <c r="U24" s="36"/>
      <c r="V24" s="31"/>
      <c r="W24" s="31"/>
      <c r="X24" s="31"/>
      <c r="Y24" s="36"/>
      <c r="Z24" s="36"/>
      <c r="AA24" s="36"/>
      <c r="AB24" s="39"/>
      <c r="AC24" s="36"/>
      <c r="AD24" s="31"/>
      <c r="AE24" s="31"/>
      <c r="AF24" s="31"/>
      <c r="AG24" s="36"/>
      <c r="AH24" s="36"/>
      <c r="AI24" s="36"/>
      <c r="AJ24" s="36"/>
      <c r="AK24" s="36"/>
      <c r="AL24" s="31"/>
      <c r="AM24" s="31"/>
      <c r="AN24" s="31"/>
      <c r="AO24" s="36"/>
      <c r="AP24" s="36"/>
      <c r="AQ24" s="36"/>
      <c r="AR24" s="36"/>
      <c r="AS24" s="36"/>
      <c r="AT24" s="31"/>
      <c r="AU24" s="31"/>
      <c r="AV24" s="31"/>
      <c r="AW24" s="36"/>
      <c r="AX24" s="36"/>
      <c r="AY24" s="36"/>
      <c r="AZ24" s="31"/>
      <c r="BA24" s="36"/>
      <c r="BB24" s="36"/>
      <c r="BC24" s="36"/>
    </row>
    <row r="25" spans="1:56" x14ac:dyDescent="0.25">
      <c r="A25" s="30">
        <f>A24+1</f>
        <v>40682</v>
      </c>
      <c r="B25" s="30" t="s">
        <v>92</v>
      </c>
      <c r="C25" s="31" t="s">
        <v>44</v>
      </c>
      <c r="D25" s="31"/>
      <c r="E25" s="37">
        <v>84.81</v>
      </c>
      <c r="F25" s="37">
        <v>84.08</v>
      </c>
      <c r="G25" s="37"/>
      <c r="H25" s="37">
        <v>84.57</v>
      </c>
      <c r="I25" s="37">
        <v>86.02</v>
      </c>
      <c r="J25" s="41">
        <f t="shared" si="1"/>
        <v>2.829854969932898E-3</v>
      </c>
      <c r="K25" s="56">
        <f t="shared" si="0"/>
        <v>-2.3073263558515671E-2</v>
      </c>
      <c r="L25" s="36"/>
      <c r="M25" s="36"/>
      <c r="N25" s="36"/>
      <c r="O25" s="31"/>
      <c r="P25" s="31"/>
      <c r="Q25" s="36"/>
      <c r="R25" s="36"/>
      <c r="S25" s="36"/>
      <c r="T25" s="36"/>
      <c r="U25" s="36"/>
      <c r="V25" s="31"/>
      <c r="W25" s="31"/>
      <c r="X25" s="31"/>
      <c r="Y25" s="36"/>
      <c r="Z25" s="36"/>
      <c r="AA25" s="36"/>
      <c r="AB25" s="33"/>
      <c r="AC25" s="36"/>
      <c r="AD25" s="31"/>
      <c r="AE25" s="31"/>
      <c r="AF25" s="31"/>
      <c r="AG25" s="36"/>
      <c r="AH25" s="36"/>
      <c r="AI25" s="36"/>
      <c r="AJ25" s="36"/>
      <c r="AK25" s="36"/>
      <c r="AL25" s="31"/>
      <c r="AM25" s="31"/>
      <c r="AN25" s="31"/>
      <c r="AO25" s="36"/>
      <c r="AP25" s="36"/>
      <c r="AQ25" s="36"/>
      <c r="AR25" s="36"/>
      <c r="AS25" s="36"/>
      <c r="AT25" s="31"/>
      <c r="AU25" s="31"/>
      <c r="AV25" s="31"/>
      <c r="AW25" s="36"/>
      <c r="AX25" s="36"/>
      <c r="AY25" s="36"/>
      <c r="AZ25" s="31"/>
      <c r="BA25" s="36"/>
      <c r="BB25" s="36"/>
      <c r="BC25" s="36"/>
    </row>
    <row r="26" spans="1:56" x14ac:dyDescent="0.25">
      <c r="A26" s="30">
        <f>A25+1</f>
        <v>40683</v>
      </c>
      <c r="B26" s="30" t="s">
        <v>92</v>
      </c>
      <c r="C26" s="31" t="s">
        <v>44</v>
      </c>
      <c r="D26" s="31"/>
      <c r="E26" s="37">
        <v>84.81</v>
      </c>
      <c r="F26" s="37">
        <v>84.37</v>
      </c>
      <c r="G26" s="37"/>
      <c r="H26" s="37">
        <v>84.63</v>
      </c>
      <c r="I26" s="37">
        <v>86.11</v>
      </c>
      <c r="J26" s="41">
        <f t="shared" si="1"/>
        <v>2.1223912274496736E-3</v>
      </c>
      <c r="K26" s="56">
        <f t="shared" si="0"/>
        <v>-2.0623444352257849E-2</v>
      </c>
      <c r="L26" s="36"/>
      <c r="M26" s="36"/>
      <c r="N26" s="36"/>
      <c r="O26" s="31"/>
      <c r="P26" s="31"/>
      <c r="Q26" s="36"/>
      <c r="R26" s="36"/>
      <c r="S26" s="36"/>
      <c r="T26" s="36"/>
      <c r="U26" s="36"/>
      <c r="V26" s="31"/>
      <c r="W26" s="31"/>
      <c r="X26" s="31"/>
      <c r="Y26" s="36"/>
      <c r="Z26" s="36"/>
      <c r="AA26" s="36"/>
      <c r="AB26" s="33"/>
      <c r="AC26" s="36"/>
      <c r="AD26" s="31"/>
      <c r="AE26" s="31"/>
      <c r="AF26" s="31"/>
      <c r="AG26" s="36"/>
      <c r="AH26" s="36"/>
      <c r="AI26" s="36"/>
      <c r="AJ26" s="36"/>
      <c r="AK26" s="36"/>
      <c r="AL26" s="31"/>
      <c r="AM26" s="31"/>
      <c r="AN26" s="31"/>
      <c r="AO26" s="36"/>
      <c r="AP26" s="36"/>
      <c r="AQ26" s="36"/>
      <c r="AR26" s="36"/>
      <c r="AS26" s="36"/>
      <c r="AT26" s="31"/>
      <c r="AU26" s="31"/>
      <c r="AV26" s="31"/>
      <c r="AW26" s="36"/>
      <c r="AX26" s="36"/>
      <c r="AY26" s="36"/>
      <c r="AZ26" s="31"/>
      <c r="BA26" s="36"/>
      <c r="BB26" s="36"/>
      <c r="BC26" s="36"/>
    </row>
    <row r="27" spans="1:56" x14ac:dyDescent="0.25">
      <c r="A27" s="30">
        <f>A26+3</f>
        <v>40686</v>
      </c>
      <c r="B27" s="30" t="s">
        <v>92</v>
      </c>
      <c r="C27" s="31" t="s">
        <v>44</v>
      </c>
      <c r="D27" s="31"/>
      <c r="E27" s="37">
        <v>84.81</v>
      </c>
      <c r="F27" s="37">
        <v>82.74</v>
      </c>
      <c r="G27" s="37"/>
      <c r="H27" s="37">
        <v>84.63</v>
      </c>
      <c r="I27" s="37">
        <v>84.43</v>
      </c>
      <c r="J27" s="41">
        <f t="shared" si="1"/>
        <v>2.1223912274496736E-3</v>
      </c>
      <c r="K27" s="56">
        <f t="shared" si="0"/>
        <v>-2.0425429054870825E-2</v>
      </c>
      <c r="L27" s="36"/>
      <c r="M27" s="36"/>
      <c r="N27" s="36"/>
      <c r="O27" s="31"/>
      <c r="P27" s="31"/>
      <c r="Q27" s="36"/>
      <c r="R27" s="36"/>
      <c r="S27" s="36"/>
      <c r="T27" s="36"/>
      <c r="U27" s="36"/>
      <c r="V27" s="31"/>
      <c r="W27" s="31"/>
      <c r="X27" s="31"/>
      <c r="Y27" s="36"/>
      <c r="Z27" s="36"/>
      <c r="AA27" s="36"/>
      <c r="AB27" s="33"/>
      <c r="AC27" s="36"/>
      <c r="AD27" s="31"/>
      <c r="AE27" s="31"/>
      <c r="AF27" s="31"/>
      <c r="AG27" s="36"/>
      <c r="AH27" s="36"/>
      <c r="AI27" s="36"/>
      <c r="AJ27" s="36"/>
      <c r="AK27" s="36"/>
      <c r="AL27" s="31"/>
      <c r="AM27" s="31"/>
      <c r="AN27" s="31"/>
      <c r="AO27" s="36"/>
      <c r="AP27" s="36"/>
      <c r="AQ27" s="36"/>
      <c r="AR27" s="36"/>
      <c r="AS27" s="36"/>
      <c r="AT27" s="31"/>
      <c r="AU27" s="31"/>
      <c r="AV27" s="31"/>
      <c r="AW27" s="36"/>
      <c r="AX27" s="36"/>
      <c r="AY27" s="36"/>
      <c r="AZ27" s="31"/>
      <c r="BA27" s="36"/>
      <c r="BB27" s="36"/>
      <c r="BC27" s="36"/>
    </row>
    <row r="28" spans="1:56" x14ac:dyDescent="0.25">
      <c r="A28" s="30">
        <f>A27+1</f>
        <v>40687</v>
      </c>
      <c r="B28" s="30" t="s">
        <v>92</v>
      </c>
      <c r="C28" s="31" t="s">
        <v>44</v>
      </c>
      <c r="D28" s="31"/>
      <c r="E28" s="37">
        <v>84.81</v>
      </c>
      <c r="F28" s="37">
        <v>81.25</v>
      </c>
      <c r="G28" s="37"/>
      <c r="H28" s="37">
        <v>84</v>
      </c>
      <c r="I28" s="37">
        <v>83.05</v>
      </c>
      <c r="J28" s="41">
        <f t="shared" si="1"/>
        <v>9.5507605235231954E-3</v>
      </c>
      <c r="K28" s="56">
        <f t="shared" si="0"/>
        <v>-2.2153846153846118E-2</v>
      </c>
      <c r="L28" s="36"/>
      <c r="M28" s="36"/>
      <c r="N28" s="36"/>
      <c r="O28" s="31"/>
      <c r="P28" s="31"/>
      <c r="Q28" s="36"/>
      <c r="R28" s="36"/>
      <c r="S28" s="36"/>
      <c r="T28" s="36"/>
      <c r="U28" s="36"/>
      <c r="V28" s="31"/>
      <c r="W28" s="31"/>
      <c r="X28" s="31"/>
      <c r="Y28" s="36"/>
      <c r="Z28" s="36"/>
      <c r="AA28" s="36"/>
      <c r="AB28" s="33"/>
      <c r="AC28" s="36"/>
      <c r="AD28" s="31"/>
      <c r="AE28" s="31"/>
      <c r="AF28" s="31"/>
      <c r="AG28" s="36"/>
      <c r="AH28" s="36"/>
      <c r="AI28" s="36"/>
      <c r="AJ28" s="36"/>
      <c r="AK28" s="36"/>
      <c r="AL28" s="31"/>
      <c r="AM28" s="31"/>
      <c r="AN28" s="31"/>
      <c r="AO28" s="36"/>
      <c r="AP28" s="36"/>
      <c r="AQ28" s="36"/>
      <c r="AR28" s="36"/>
      <c r="AS28" s="36"/>
      <c r="AT28" s="31"/>
      <c r="AU28" s="31"/>
      <c r="AV28" s="31"/>
      <c r="AW28" s="36"/>
      <c r="AX28" s="36"/>
      <c r="AY28" s="36"/>
      <c r="AZ28" s="31"/>
      <c r="BA28" s="36"/>
      <c r="BB28" s="36"/>
      <c r="BC28" s="36"/>
    </row>
    <row r="29" spans="1:56" x14ac:dyDescent="0.25">
      <c r="A29" s="30">
        <f>A28+1</f>
        <v>40688</v>
      </c>
      <c r="B29" s="30" t="s">
        <v>92</v>
      </c>
      <c r="C29" s="31" t="s">
        <v>44</v>
      </c>
      <c r="D29" s="31"/>
      <c r="E29" s="37">
        <v>84.81</v>
      </c>
      <c r="F29" s="37">
        <v>81.180000000000007</v>
      </c>
      <c r="G29" s="37"/>
      <c r="H29" s="37">
        <v>83.44</v>
      </c>
      <c r="I29" s="37">
        <v>82.87</v>
      </c>
      <c r="J29" s="41">
        <f t="shared" si="1"/>
        <v>1.6153755453366402E-2</v>
      </c>
      <c r="K29" s="56">
        <f t="shared" si="0"/>
        <v>-2.0817935452081764E-2</v>
      </c>
      <c r="L29" s="36"/>
      <c r="M29" s="36"/>
      <c r="N29" s="36"/>
      <c r="O29" s="31"/>
      <c r="P29" s="31"/>
      <c r="Q29" s="36"/>
      <c r="R29" s="36"/>
      <c r="S29" s="36"/>
      <c r="T29" s="36"/>
      <c r="U29" s="36"/>
      <c r="V29" s="31"/>
      <c r="W29" s="31"/>
      <c r="X29" s="31"/>
      <c r="Y29" s="36"/>
      <c r="Z29" s="36"/>
      <c r="AA29" s="36"/>
      <c r="AB29" s="33"/>
      <c r="AC29" s="36"/>
      <c r="AD29" s="31"/>
      <c r="AE29" s="31"/>
      <c r="AF29" s="31"/>
      <c r="AG29" s="36"/>
      <c r="AH29" s="36"/>
      <c r="AI29" s="36"/>
      <c r="AJ29" s="36"/>
      <c r="AK29" s="36"/>
      <c r="AL29" s="31"/>
      <c r="AM29" s="31"/>
      <c r="AN29" s="31"/>
      <c r="AO29" s="36"/>
      <c r="AP29" s="36"/>
      <c r="AQ29" s="36"/>
      <c r="AR29" s="36"/>
      <c r="AS29" s="36"/>
      <c r="AT29" s="31"/>
      <c r="AU29" s="31"/>
      <c r="AV29" s="31"/>
      <c r="AW29" s="36"/>
      <c r="AX29" s="36"/>
      <c r="AY29" s="36"/>
      <c r="AZ29" s="31"/>
      <c r="BA29" s="36"/>
      <c r="BB29" s="36"/>
      <c r="BC29" s="36"/>
    </row>
    <row r="30" spans="1:56" x14ac:dyDescent="0.25">
      <c r="A30" s="30">
        <f>A29+1</f>
        <v>40689</v>
      </c>
      <c r="B30" s="30" t="s">
        <v>92</v>
      </c>
      <c r="C30" s="31" t="s">
        <v>44</v>
      </c>
      <c r="D30" s="31"/>
      <c r="E30" s="37">
        <v>84.81</v>
      </c>
      <c r="F30" s="37">
        <v>82.82</v>
      </c>
      <c r="G30" s="37"/>
      <c r="H30" s="37">
        <v>83.44</v>
      </c>
      <c r="I30" s="37">
        <v>84.59</v>
      </c>
      <c r="J30" s="41">
        <f t="shared" si="1"/>
        <v>1.6153755453366402E-2</v>
      </c>
      <c r="K30" s="56">
        <f t="shared" si="0"/>
        <v>-2.1371649360058084E-2</v>
      </c>
      <c r="L30" s="36"/>
      <c r="M30" s="36"/>
      <c r="N30" s="36"/>
      <c r="O30" s="31"/>
      <c r="P30" s="31"/>
      <c r="Q30" s="36"/>
      <c r="R30" s="36"/>
      <c r="S30" s="36"/>
      <c r="T30" s="36"/>
      <c r="U30" s="36"/>
      <c r="V30" s="36"/>
      <c r="W30" s="36"/>
      <c r="X30" s="31"/>
      <c r="Y30" s="36"/>
      <c r="Z30" s="36"/>
      <c r="AA30" s="36"/>
      <c r="AB30" s="60"/>
      <c r="AC30" s="36"/>
      <c r="AD30" s="36"/>
      <c r="AE30" s="31"/>
      <c r="AF30" s="31"/>
      <c r="AG30" s="36"/>
      <c r="AH30" s="36"/>
      <c r="AI30" s="36"/>
      <c r="AJ30" s="36"/>
      <c r="AK30" s="36"/>
      <c r="AL30" s="36"/>
      <c r="AM30" s="36"/>
      <c r="AN30" s="31"/>
      <c r="AO30" s="36"/>
      <c r="AP30" s="36"/>
      <c r="AQ30" s="36"/>
      <c r="AR30" s="36"/>
      <c r="AS30" s="36"/>
      <c r="AT30" s="36"/>
      <c r="AU30" s="36"/>
      <c r="AV30" s="31"/>
      <c r="AW30" s="36"/>
      <c r="AX30" s="36"/>
      <c r="AY30" s="36"/>
      <c r="AZ30" s="31"/>
      <c r="BA30" s="36"/>
      <c r="BB30" s="36"/>
      <c r="BC30" s="36"/>
    </row>
    <row r="31" spans="1:56" x14ac:dyDescent="0.25">
      <c r="A31" s="30">
        <f>A30+1</f>
        <v>40690</v>
      </c>
      <c r="B31" s="30" t="s">
        <v>92</v>
      </c>
      <c r="C31" s="31" t="s">
        <v>44</v>
      </c>
      <c r="D31" s="31"/>
      <c r="E31" s="37">
        <v>84.81</v>
      </c>
      <c r="F31" s="37">
        <v>82.89</v>
      </c>
      <c r="G31" s="37"/>
      <c r="H31" s="37">
        <v>83.44</v>
      </c>
      <c r="I31" s="37">
        <v>84.63</v>
      </c>
      <c r="J31" s="41">
        <f t="shared" si="1"/>
        <v>1.6153755453366402E-2</v>
      </c>
      <c r="K31" s="56">
        <f t="shared" si="0"/>
        <v>-2.0991675714802687E-2</v>
      </c>
      <c r="L31" s="36"/>
      <c r="M31" s="36"/>
      <c r="N31" s="36"/>
      <c r="O31" s="31"/>
      <c r="P31" s="31"/>
      <c r="Q31" s="36"/>
      <c r="R31" s="49"/>
      <c r="S31" s="50"/>
      <c r="T31" s="36"/>
      <c r="U31" s="36"/>
      <c r="V31" s="36"/>
      <c r="W31" s="36"/>
      <c r="X31" s="31"/>
      <c r="Y31" s="36"/>
      <c r="Z31" s="42"/>
      <c r="AA31" s="43"/>
      <c r="AB31" s="60"/>
      <c r="AC31" s="36"/>
      <c r="AD31" s="36"/>
      <c r="AE31" s="31"/>
      <c r="AF31" s="31"/>
      <c r="AG31" s="36"/>
      <c r="AH31" s="42"/>
      <c r="AI31" s="43"/>
      <c r="AJ31" s="36"/>
      <c r="AK31" s="36"/>
      <c r="AL31" s="36"/>
      <c r="AM31" s="36"/>
      <c r="AN31" s="31"/>
      <c r="AO31" s="36"/>
      <c r="AP31" s="42"/>
      <c r="AQ31" s="43"/>
      <c r="AR31" s="36"/>
      <c r="AS31" s="36"/>
      <c r="AT31" s="36"/>
      <c r="AU31" s="36"/>
      <c r="AV31" s="31"/>
      <c r="AW31" s="36"/>
      <c r="AX31" s="42"/>
      <c r="AY31" s="43"/>
      <c r="AZ31" s="31"/>
      <c r="BA31" s="36">
        <v>29.51</v>
      </c>
      <c r="BB31" s="42" t="e">
        <f>(BA31-AB31)/AB31</f>
        <v>#DIV/0!</v>
      </c>
      <c r="BC31" s="43">
        <f>AD31*(BA31-AB31)</f>
        <v>0</v>
      </c>
      <c r="BD31" t="s">
        <v>99</v>
      </c>
    </row>
    <row r="32" spans="1:56" x14ac:dyDescent="0.25">
      <c r="A32" s="30">
        <f>A31+4</f>
        <v>40694</v>
      </c>
      <c r="B32" s="30" t="s">
        <v>92</v>
      </c>
      <c r="C32" s="31" t="s">
        <v>44</v>
      </c>
      <c r="D32" s="31"/>
      <c r="E32" s="37"/>
      <c r="F32" s="37">
        <v>85.1</v>
      </c>
      <c r="G32" s="37"/>
      <c r="H32" s="37"/>
      <c r="I32" s="37">
        <v>86.96</v>
      </c>
      <c r="J32" s="41" t="e">
        <f t="shared" ref="J32:J39" si="2">(E32-H32)/E32</f>
        <v>#DIV/0!</v>
      </c>
      <c r="K32" s="56">
        <f t="shared" si="0"/>
        <v>-2.185663924794359E-2</v>
      </c>
      <c r="L32" s="36"/>
      <c r="M32" s="36"/>
      <c r="N32" s="36"/>
      <c r="O32" s="31"/>
      <c r="P32" s="31"/>
      <c r="Q32" s="38"/>
      <c r="R32" s="39"/>
      <c r="S32" s="59"/>
      <c r="T32" s="58"/>
      <c r="U32" s="38"/>
      <c r="V32" s="38"/>
      <c r="W32" s="36"/>
      <c r="X32" s="31"/>
      <c r="Y32" s="38"/>
      <c r="Z32" s="39"/>
      <c r="AA32" s="59"/>
      <c r="AB32" s="61"/>
      <c r="AC32" s="38"/>
      <c r="AD32" s="38"/>
      <c r="AE32" s="31"/>
      <c r="AF32" s="31"/>
      <c r="AG32" s="38"/>
      <c r="AH32" s="39"/>
      <c r="AI32" s="59"/>
      <c r="AJ32" s="58"/>
      <c r="AK32" s="38"/>
      <c r="AL32" s="38"/>
      <c r="AM32" s="36"/>
      <c r="AN32" s="31"/>
      <c r="AO32" s="38"/>
      <c r="AP32" s="39"/>
      <c r="AQ32" s="59"/>
      <c r="AR32" s="58"/>
      <c r="AS32" s="38"/>
      <c r="AT32" s="38"/>
      <c r="AU32" s="36"/>
      <c r="AV32" s="31"/>
      <c r="AW32" s="38"/>
      <c r="AX32" s="39"/>
      <c r="AY32" s="59"/>
      <c r="AZ32" s="31"/>
      <c r="BA32" s="38"/>
      <c r="BB32" s="39"/>
      <c r="BC32" s="59"/>
    </row>
    <row r="33" spans="1:56" x14ac:dyDescent="0.25">
      <c r="A33" s="30">
        <f>A32+1</f>
        <v>40695</v>
      </c>
      <c r="B33" s="30" t="s">
        <v>92</v>
      </c>
      <c r="C33" s="31" t="s">
        <v>44</v>
      </c>
      <c r="D33" s="31"/>
      <c r="E33" s="37"/>
      <c r="F33" s="37">
        <v>85.13</v>
      </c>
      <c r="G33" s="37" t="s">
        <v>117</v>
      </c>
      <c r="H33" s="37"/>
      <c r="I33" s="37">
        <v>86.96</v>
      </c>
      <c r="J33" s="41" t="e">
        <f t="shared" si="2"/>
        <v>#DIV/0!</v>
      </c>
      <c r="K33" s="56">
        <f t="shared" si="0"/>
        <v>-2.1496534711617506E-2</v>
      </c>
      <c r="L33" s="57"/>
      <c r="M33" s="36"/>
      <c r="N33" s="36"/>
      <c r="O33" s="31"/>
      <c r="P33" s="31"/>
      <c r="Q33" s="38"/>
      <c r="R33" s="39"/>
      <c r="S33" s="59"/>
      <c r="T33" s="58"/>
      <c r="U33" s="38"/>
      <c r="V33" s="38"/>
      <c r="W33" s="36"/>
      <c r="X33" s="31"/>
      <c r="Y33" s="38"/>
      <c r="Z33" s="39"/>
      <c r="AA33" s="59"/>
      <c r="AB33" s="61"/>
      <c r="AC33" s="38"/>
      <c r="AD33" s="38"/>
      <c r="AE33" s="31"/>
      <c r="AF33" s="31"/>
      <c r="AG33" s="38"/>
      <c r="AH33" s="39"/>
      <c r="AI33" s="59"/>
      <c r="AJ33" s="58"/>
      <c r="AK33" s="38"/>
      <c r="AL33" s="38"/>
      <c r="AM33" s="36"/>
      <c r="AN33" s="31"/>
      <c r="AO33" s="38"/>
      <c r="AP33" s="39"/>
      <c r="AQ33" s="59"/>
      <c r="AR33" s="58"/>
      <c r="AS33" s="38"/>
      <c r="AT33" s="38"/>
      <c r="AU33" s="36"/>
      <c r="AV33" s="31"/>
      <c r="AW33" s="38"/>
      <c r="AX33" s="39"/>
      <c r="AY33" s="59"/>
      <c r="AZ33" s="31"/>
      <c r="BA33" s="38"/>
      <c r="BB33" s="39"/>
      <c r="BC33" s="59"/>
    </row>
    <row r="34" spans="1:56" x14ac:dyDescent="0.25">
      <c r="A34" s="30">
        <f>A33+1</f>
        <v>40696</v>
      </c>
      <c r="B34" s="30" t="s">
        <v>92</v>
      </c>
      <c r="C34" s="31" t="s">
        <v>44</v>
      </c>
      <c r="D34" s="31"/>
      <c r="E34" s="37"/>
      <c r="F34" s="37">
        <v>83.06</v>
      </c>
      <c r="G34" s="37" t="s">
        <v>117</v>
      </c>
      <c r="H34" s="37"/>
      <c r="I34" s="37">
        <v>85.07</v>
      </c>
      <c r="J34" s="41" t="e">
        <f t="shared" si="2"/>
        <v>#DIV/0!</v>
      </c>
      <c r="K34" s="56">
        <f t="shared" si="0"/>
        <v>-2.4199373946544558E-2</v>
      </c>
      <c r="L34" s="57"/>
      <c r="M34" s="36"/>
      <c r="N34" s="36"/>
      <c r="O34" s="31"/>
      <c r="P34" s="31"/>
      <c r="Q34" s="38"/>
      <c r="R34" s="39"/>
      <c r="S34" s="59"/>
      <c r="T34" s="58"/>
      <c r="U34" s="38"/>
      <c r="V34" s="38"/>
      <c r="W34" s="36"/>
      <c r="X34" s="31"/>
      <c r="Y34" s="38"/>
      <c r="Z34" s="39"/>
      <c r="AA34" s="59"/>
      <c r="AB34" s="61"/>
      <c r="AC34" s="38"/>
      <c r="AD34" s="38"/>
      <c r="AE34" s="31"/>
      <c r="AF34" s="31"/>
      <c r="AG34" s="38"/>
      <c r="AH34" s="39"/>
      <c r="AI34" s="59"/>
      <c r="AJ34" s="58"/>
      <c r="AK34" s="38"/>
      <c r="AL34" s="38"/>
      <c r="AM34" s="36"/>
      <c r="AN34" s="31"/>
      <c r="AO34" s="38"/>
      <c r="AP34" s="39"/>
      <c r="AQ34" s="59"/>
      <c r="AR34" s="58"/>
      <c r="AS34" s="38"/>
      <c r="AT34" s="38"/>
      <c r="AU34" s="36"/>
      <c r="AV34" s="31"/>
      <c r="AW34" s="38"/>
      <c r="AX34" s="39"/>
      <c r="AY34" s="59"/>
      <c r="AZ34" s="31"/>
      <c r="BA34" s="38"/>
      <c r="BB34" s="39"/>
      <c r="BC34" s="59"/>
    </row>
    <row r="35" spans="1:56" x14ac:dyDescent="0.25">
      <c r="A35" s="30">
        <f>A34+1</f>
        <v>40697</v>
      </c>
      <c r="B35" s="30" t="s">
        <v>92</v>
      </c>
      <c r="C35" s="31" t="s">
        <v>44</v>
      </c>
      <c r="D35" s="31"/>
      <c r="E35" s="37"/>
      <c r="F35" s="37">
        <v>83.08</v>
      </c>
      <c r="G35" s="37" t="s">
        <v>117</v>
      </c>
      <c r="H35" s="37"/>
      <c r="I35" s="37">
        <v>85.03</v>
      </c>
      <c r="J35" s="41" t="e">
        <f t="shared" si="2"/>
        <v>#DIV/0!</v>
      </c>
      <c r="K35" s="56">
        <f t="shared" si="0"/>
        <v>-2.3471352912855115E-2</v>
      </c>
      <c r="L35" s="57"/>
      <c r="M35" s="36"/>
      <c r="N35" s="36"/>
      <c r="O35" s="31"/>
      <c r="P35" s="31"/>
      <c r="Q35" s="38"/>
      <c r="R35" s="39"/>
      <c r="S35" s="59"/>
      <c r="T35" s="58"/>
      <c r="U35" s="38"/>
      <c r="V35" s="38"/>
      <c r="W35" s="36"/>
      <c r="X35" s="31"/>
      <c r="Y35" s="38"/>
      <c r="Z35" s="39"/>
      <c r="AA35" s="59"/>
      <c r="AB35" s="61"/>
      <c r="AC35" s="38"/>
      <c r="AD35" s="38"/>
      <c r="AE35" s="31"/>
      <c r="AF35" s="31"/>
      <c r="AG35" s="38"/>
      <c r="AH35" s="39"/>
      <c r="AI35" s="59"/>
      <c r="AJ35" s="58"/>
      <c r="AK35" s="38"/>
      <c r="AL35" s="38"/>
      <c r="AM35" s="36"/>
      <c r="AN35" s="31"/>
      <c r="AO35" s="38"/>
      <c r="AP35" s="39"/>
      <c r="AQ35" s="59"/>
      <c r="AR35" s="58"/>
      <c r="AS35" s="38"/>
      <c r="AT35" s="38"/>
      <c r="AU35" s="36"/>
      <c r="AV35" s="31"/>
      <c r="AW35" s="38"/>
      <c r="AX35" s="39"/>
      <c r="AY35" s="59"/>
      <c r="AZ35" s="31"/>
      <c r="BA35" s="38"/>
      <c r="BB35" s="39"/>
      <c r="BC35" s="59"/>
    </row>
    <row r="36" spans="1:56" x14ac:dyDescent="0.25">
      <c r="A36" s="30">
        <f>A35+3</f>
        <v>40700</v>
      </c>
      <c r="B36" s="30" t="s">
        <v>92</v>
      </c>
      <c r="C36" s="31" t="s">
        <v>44</v>
      </c>
      <c r="D36" s="31"/>
      <c r="E36" s="37"/>
      <c r="F36" s="37">
        <v>81.180000000000007</v>
      </c>
      <c r="G36" s="37" t="s">
        <v>117</v>
      </c>
      <c r="H36" s="37"/>
      <c r="I36" s="37">
        <v>83.04</v>
      </c>
      <c r="J36" s="41" t="e">
        <f t="shared" si="2"/>
        <v>#DIV/0!</v>
      </c>
      <c r="K36" s="56">
        <f t="shared" si="0"/>
        <v>-2.2912047302291197E-2</v>
      </c>
      <c r="L36" s="57"/>
      <c r="M36" s="36"/>
      <c r="N36" s="36"/>
      <c r="O36" s="31"/>
      <c r="P36" s="31"/>
      <c r="Q36" s="38"/>
      <c r="R36" s="39"/>
      <c r="S36" s="59"/>
      <c r="T36" s="58"/>
      <c r="U36" s="38"/>
      <c r="V36" s="38"/>
      <c r="W36" s="36"/>
      <c r="X36" s="31"/>
      <c r="Y36" s="38"/>
      <c r="Z36" s="39"/>
      <c r="AA36" s="59"/>
      <c r="AB36" s="61"/>
      <c r="AC36" s="38"/>
      <c r="AD36" s="38"/>
      <c r="AE36" s="31"/>
      <c r="AF36" s="31"/>
      <c r="AG36" s="38"/>
      <c r="AH36" s="39"/>
      <c r="AI36" s="59"/>
      <c r="AJ36" s="58"/>
      <c r="AK36" s="38"/>
      <c r="AL36" s="38"/>
      <c r="AM36" s="36"/>
      <c r="AN36" s="31"/>
      <c r="AO36" s="38"/>
      <c r="AP36" s="39"/>
      <c r="AQ36" s="59"/>
      <c r="AR36" s="58"/>
      <c r="AS36" s="38"/>
      <c r="AT36" s="38"/>
      <c r="AU36" s="36"/>
      <c r="AV36" s="31"/>
      <c r="AW36" s="38"/>
      <c r="AX36" s="39"/>
      <c r="AY36" s="59"/>
      <c r="AZ36" s="31"/>
      <c r="BA36" s="38"/>
      <c r="BB36" s="39"/>
      <c r="BC36" s="59"/>
    </row>
    <row r="37" spans="1:56" x14ac:dyDescent="0.25">
      <c r="A37" s="30">
        <f>A36+1</f>
        <v>40701</v>
      </c>
      <c r="B37" s="30" t="s">
        <v>92</v>
      </c>
      <c r="C37" s="31" t="s">
        <v>44</v>
      </c>
      <c r="D37" s="31"/>
      <c r="E37" s="37"/>
      <c r="F37" s="37">
        <v>81.180000000000007</v>
      </c>
      <c r="G37" s="37" t="s">
        <v>117</v>
      </c>
      <c r="H37" s="37"/>
      <c r="I37" s="37">
        <v>82.96</v>
      </c>
      <c r="J37" s="41" t="e">
        <f t="shared" si="2"/>
        <v>#DIV/0!</v>
      </c>
      <c r="K37" s="56">
        <f t="shared" si="0"/>
        <v>-2.1926582902192494E-2</v>
      </c>
      <c r="L37" s="57"/>
      <c r="M37" s="36"/>
      <c r="N37" s="36"/>
      <c r="O37" s="31"/>
      <c r="P37" s="31"/>
      <c r="Q37" s="38"/>
      <c r="R37" s="39"/>
      <c r="S37" s="59"/>
      <c r="T37" s="58"/>
      <c r="U37" s="38"/>
      <c r="V37" s="38"/>
      <c r="W37" s="36"/>
      <c r="X37" s="31"/>
      <c r="Y37" s="38"/>
      <c r="Z37" s="39"/>
      <c r="AA37" s="59"/>
      <c r="AB37" s="61"/>
      <c r="AC37" s="38"/>
      <c r="AD37" s="38"/>
      <c r="AE37" s="31"/>
      <c r="AF37" s="31"/>
      <c r="AG37" s="38"/>
      <c r="AH37" s="39"/>
      <c r="AI37" s="59"/>
      <c r="AJ37" s="58"/>
      <c r="AK37" s="38"/>
      <c r="AL37" s="38"/>
      <c r="AM37" s="36"/>
      <c r="AN37" s="31"/>
      <c r="AO37" s="38"/>
      <c r="AP37" s="39"/>
      <c r="AQ37" s="59"/>
      <c r="AR37" s="58"/>
      <c r="AS37" s="38"/>
      <c r="AT37" s="38"/>
      <c r="AU37" s="36"/>
      <c r="AV37" s="31"/>
      <c r="AW37" s="38"/>
      <c r="AX37" s="39"/>
      <c r="AY37" s="59"/>
      <c r="AZ37" s="31"/>
      <c r="BA37" s="38"/>
      <c r="BB37" s="39"/>
      <c r="BC37" s="59"/>
    </row>
    <row r="38" spans="1:56" x14ac:dyDescent="0.25">
      <c r="A38" s="30">
        <f>A37+1</f>
        <v>40702</v>
      </c>
      <c r="B38" s="30" t="s">
        <v>92</v>
      </c>
      <c r="C38" s="31" t="s">
        <v>44</v>
      </c>
      <c r="D38" s="31"/>
      <c r="E38" s="37"/>
      <c r="F38" s="37">
        <v>81.180000000000007</v>
      </c>
      <c r="G38" s="37" t="s">
        <v>117</v>
      </c>
      <c r="H38" s="37"/>
      <c r="I38" s="37">
        <v>82.96</v>
      </c>
      <c r="J38" s="41" t="e">
        <f t="shared" si="2"/>
        <v>#DIV/0!</v>
      </c>
      <c r="K38" s="56">
        <f t="shared" si="0"/>
        <v>-2.1926582902192494E-2</v>
      </c>
      <c r="L38" s="57"/>
      <c r="M38" s="36"/>
      <c r="N38" s="36"/>
      <c r="O38" s="31"/>
      <c r="P38" s="31"/>
      <c r="Q38" s="38"/>
      <c r="R38" s="39"/>
      <c r="S38" s="59"/>
      <c r="T38" s="58"/>
      <c r="U38" s="38"/>
      <c r="V38" s="38"/>
      <c r="W38" s="36"/>
      <c r="X38" s="31"/>
      <c r="Y38" s="38"/>
      <c r="Z38" s="39"/>
      <c r="AA38" s="59"/>
      <c r="AB38" s="61"/>
      <c r="AC38" s="38"/>
      <c r="AD38" s="38"/>
      <c r="AE38" s="31"/>
      <c r="AF38" s="31"/>
      <c r="AG38" s="38"/>
      <c r="AH38" s="39"/>
      <c r="AI38" s="59"/>
      <c r="AJ38" s="58"/>
      <c r="AK38" s="38"/>
      <c r="AL38" s="38"/>
      <c r="AM38" s="36"/>
      <c r="AN38" s="31"/>
      <c r="AO38" s="38"/>
      <c r="AP38" s="39"/>
      <c r="AQ38" s="59"/>
      <c r="AR38" s="58"/>
      <c r="AS38" s="38"/>
      <c r="AT38" s="38"/>
      <c r="AU38" s="36"/>
      <c r="AV38" s="31"/>
      <c r="AW38" s="38"/>
      <c r="AX38" s="39"/>
      <c r="AY38" s="59"/>
      <c r="AZ38" s="31"/>
      <c r="BA38" s="38"/>
      <c r="BB38" s="39"/>
      <c r="BC38" s="59"/>
    </row>
    <row r="39" spans="1:56" x14ac:dyDescent="0.25">
      <c r="A39" s="30">
        <f>A38+1</f>
        <v>40703</v>
      </c>
      <c r="B39" s="30" t="s">
        <v>92</v>
      </c>
      <c r="C39" s="31" t="s">
        <v>44</v>
      </c>
      <c r="D39" s="31"/>
      <c r="E39" s="37"/>
      <c r="F39" s="37">
        <v>79.25</v>
      </c>
      <c r="G39" s="37" t="s">
        <v>125</v>
      </c>
      <c r="H39" s="37"/>
      <c r="I39" s="37">
        <v>80.819999999999993</v>
      </c>
      <c r="J39" s="41" t="e">
        <f t="shared" si="2"/>
        <v>#DIV/0!</v>
      </c>
      <c r="K39" s="56">
        <f t="shared" si="0"/>
        <v>-1.9810725552050386E-2</v>
      </c>
      <c r="L39" s="57"/>
      <c r="M39" s="36"/>
      <c r="N39" s="36"/>
      <c r="O39" s="31"/>
      <c r="P39" s="31"/>
      <c r="Q39" s="38"/>
      <c r="R39" s="39"/>
      <c r="S39" s="59"/>
      <c r="T39" s="58"/>
      <c r="U39" s="38"/>
      <c r="V39" s="38"/>
      <c r="W39" s="36"/>
      <c r="X39" s="31"/>
      <c r="Y39" s="38"/>
      <c r="Z39" s="39"/>
      <c r="AA39" s="59"/>
      <c r="AB39" s="61"/>
      <c r="AC39" s="38"/>
      <c r="AD39" s="38"/>
      <c r="AE39" s="31"/>
      <c r="AF39" s="31"/>
      <c r="AG39" s="38"/>
      <c r="AH39" s="39"/>
      <c r="AI39" s="59"/>
      <c r="AJ39" s="58"/>
      <c r="AK39" s="38"/>
      <c r="AL39" s="38"/>
      <c r="AM39" s="36"/>
      <c r="AN39" s="31"/>
      <c r="AO39" s="38"/>
      <c r="AP39" s="39"/>
      <c r="AQ39" s="59"/>
      <c r="AR39" s="58"/>
      <c r="AS39" s="38"/>
      <c r="AT39" s="38"/>
      <c r="AU39" s="36"/>
      <c r="AV39" s="31"/>
      <c r="AW39" s="38"/>
      <c r="AX39" s="39"/>
      <c r="AY39" s="59"/>
      <c r="AZ39" s="31"/>
      <c r="BA39" s="38"/>
      <c r="BB39" s="39"/>
      <c r="BC39" s="59"/>
      <c r="BD39" t="s">
        <v>126</v>
      </c>
    </row>
    <row r="40" spans="1:56" x14ac:dyDescent="0.25">
      <c r="A40" s="30">
        <f>A39+1</f>
        <v>40704</v>
      </c>
      <c r="B40" s="30" t="s">
        <v>122</v>
      </c>
      <c r="C40" s="31" t="s">
        <v>51</v>
      </c>
      <c r="D40" s="31" t="s">
        <v>124</v>
      </c>
      <c r="E40" s="37">
        <v>78.39</v>
      </c>
      <c r="F40" s="37">
        <v>78.39</v>
      </c>
      <c r="G40" s="37" t="s">
        <v>125</v>
      </c>
      <c r="H40" s="37">
        <v>76.650000000000006</v>
      </c>
      <c r="I40" s="37">
        <v>76.650000000000006</v>
      </c>
      <c r="J40" s="41">
        <f t="shared" ref="J40:J45" si="3">(E40-H40)/E40</f>
        <v>2.2196708763872877E-2</v>
      </c>
      <c r="K40" s="56">
        <f t="shared" si="0"/>
        <v>2.2196708763872877E-2</v>
      </c>
      <c r="L40" s="57"/>
      <c r="M40" s="36"/>
      <c r="N40" s="36"/>
      <c r="O40" s="36"/>
      <c r="P40" s="35"/>
      <c r="Q40" s="38"/>
      <c r="R40" s="39"/>
      <c r="S40" s="59"/>
      <c r="T40" s="58"/>
      <c r="U40" s="38"/>
      <c r="V40" s="38"/>
      <c r="W40" s="36"/>
      <c r="X40" s="35"/>
      <c r="Y40" s="38"/>
      <c r="Z40" s="39"/>
      <c r="AA40" s="59"/>
      <c r="AB40" s="61"/>
      <c r="AC40" s="38"/>
      <c r="AD40" s="38"/>
      <c r="AE40" s="31"/>
      <c r="AF40" s="35"/>
      <c r="AG40" s="38"/>
      <c r="AH40" s="39"/>
      <c r="AI40" s="59"/>
      <c r="AJ40" s="58"/>
      <c r="AK40" s="38"/>
      <c r="AL40" s="38"/>
      <c r="AM40" s="36"/>
      <c r="AN40" s="35"/>
      <c r="AO40" s="38"/>
      <c r="AP40" s="39"/>
      <c r="AQ40" s="59"/>
      <c r="AR40" s="58"/>
      <c r="AS40" s="38"/>
      <c r="AT40" s="38"/>
      <c r="AU40" s="36"/>
      <c r="AV40" s="35"/>
      <c r="AW40" s="38"/>
      <c r="AX40" s="39"/>
      <c r="AY40" s="59"/>
      <c r="AZ40" s="35"/>
      <c r="BA40" s="38"/>
      <c r="BB40" s="39"/>
      <c r="BC40" s="59"/>
      <c r="BD40" t="s">
        <v>123</v>
      </c>
    </row>
    <row r="41" spans="1:56" x14ac:dyDescent="0.25">
      <c r="A41" s="30">
        <f>A40+3</f>
        <v>40707</v>
      </c>
      <c r="B41" s="30" t="s">
        <v>122</v>
      </c>
      <c r="C41" s="31" t="s">
        <v>51</v>
      </c>
      <c r="D41" s="31" t="s">
        <v>124</v>
      </c>
      <c r="E41" s="37">
        <v>78.39</v>
      </c>
      <c r="F41" s="37">
        <v>77.45</v>
      </c>
      <c r="G41" s="37" t="s">
        <v>132</v>
      </c>
      <c r="H41" s="37">
        <v>76.650000000000006</v>
      </c>
      <c r="I41" s="37">
        <v>75.73</v>
      </c>
      <c r="J41" s="41">
        <f t="shared" si="3"/>
        <v>2.2196708763872877E-2</v>
      </c>
      <c r="K41" s="56">
        <f t="shared" si="0"/>
        <v>2.2207876049063897E-2</v>
      </c>
      <c r="L41" s="57"/>
      <c r="M41" s="36"/>
      <c r="N41" s="36"/>
      <c r="O41" s="36"/>
      <c r="P41" s="35"/>
      <c r="Q41" s="38"/>
      <c r="R41" s="39"/>
      <c r="S41" s="59"/>
      <c r="T41" s="58"/>
      <c r="U41" s="38"/>
      <c r="V41" s="38"/>
      <c r="W41" s="36"/>
      <c r="X41" s="35"/>
      <c r="Y41" s="38"/>
      <c r="Z41" s="39"/>
      <c r="AA41" s="59"/>
      <c r="AB41" s="61"/>
      <c r="AC41" s="38"/>
      <c r="AD41" s="38"/>
      <c r="AE41" s="31"/>
      <c r="AF41" s="35"/>
      <c r="AG41" s="38"/>
      <c r="AH41" s="39"/>
      <c r="AI41" s="59"/>
      <c r="AJ41" s="58"/>
      <c r="AK41" s="38"/>
      <c r="AL41" s="38"/>
      <c r="AM41" s="36"/>
      <c r="AN41" s="35"/>
      <c r="AO41" s="38"/>
      <c r="AP41" s="39"/>
      <c r="AQ41" s="59"/>
      <c r="AR41" s="58"/>
      <c r="AS41" s="38"/>
      <c r="AT41" s="38"/>
      <c r="AU41" s="36"/>
      <c r="AV41" s="35"/>
      <c r="AW41" s="38"/>
      <c r="AX41" s="39"/>
      <c r="AY41" s="59"/>
      <c r="AZ41" s="35"/>
      <c r="BA41" s="38"/>
      <c r="BB41" s="39"/>
      <c r="BC41" s="59"/>
      <c r="BD41" t="s">
        <v>128</v>
      </c>
    </row>
    <row r="42" spans="1:56" x14ac:dyDescent="0.25">
      <c r="A42" s="30">
        <f>A41+1</f>
        <v>40708</v>
      </c>
      <c r="B42" s="30" t="s">
        <v>122</v>
      </c>
      <c r="C42" s="31" t="s">
        <v>51</v>
      </c>
      <c r="D42" s="31" t="s">
        <v>124</v>
      </c>
      <c r="E42" s="37">
        <v>78.39</v>
      </c>
      <c r="F42" s="37">
        <v>77.209999999999994</v>
      </c>
      <c r="G42" s="37" t="s">
        <v>132</v>
      </c>
      <c r="H42" s="37">
        <v>76.650000000000006</v>
      </c>
      <c r="I42" s="37">
        <v>75.5</v>
      </c>
      <c r="J42" s="41">
        <f t="shared" si="3"/>
        <v>2.2196708763872877E-2</v>
      </c>
      <c r="K42" s="56">
        <f t="shared" si="0"/>
        <v>2.2147390234425513E-2</v>
      </c>
      <c r="L42" s="57"/>
      <c r="M42" s="36"/>
      <c r="N42" s="36"/>
      <c r="O42" s="36"/>
      <c r="P42" s="35"/>
      <c r="Q42" s="38"/>
      <c r="R42" s="39"/>
      <c r="S42" s="59"/>
      <c r="T42" s="58"/>
      <c r="U42" s="38"/>
      <c r="V42" s="38"/>
      <c r="W42" s="36"/>
      <c r="X42" s="35"/>
      <c r="Y42" s="38"/>
      <c r="Z42" s="39"/>
      <c r="AA42" s="59"/>
      <c r="AB42" s="61"/>
      <c r="AC42" s="38"/>
      <c r="AD42" s="38"/>
      <c r="AE42" s="31"/>
      <c r="AF42" s="35"/>
      <c r="AG42" s="38"/>
      <c r="AH42" s="39"/>
      <c r="AI42" s="59"/>
      <c r="AJ42" s="58"/>
      <c r="AK42" s="38"/>
      <c r="AL42" s="38"/>
      <c r="AM42" s="36"/>
      <c r="AN42" s="35"/>
      <c r="AO42" s="38"/>
      <c r="AP42" s="39"/>
      <c r="AQ42" s="59"/>
      <c r="AR42" s="58"/>
      <c r="AS42" s="38"/>
      <c r="AT42" s="38"/>
      <c r="AU42" s="36"/>
      <c r="AV42" s="35"/>
      <c r="AW42" s="38"/>
      <c r="AX42" s="39"/>
      <c r="AY42" s="59"/>
      <c r="AZ42" s="35"/>
      <c r="BA42" s="38"/>
      <c r="BB42" s="39"/>
      <c r="BC42" s="59"/>
    </row>
    <row r="43" spans="1:56" x14ac:dyDescent="0.25">
      <c r="A43" s="30">
        <f>A42+1</f>
        <v>40709</v>
      </c>
      <c r="B43" s="30" t="s">
        <v>122</v>
      </c>
      <c r="C43" s="31" t="s">
        <v>51</v>
      </c>
      <c r="D43" s="31" t="s">
        <v>124</v>
      </c>
      <c r="E43" s="37">
        <v>78.39</v>
      </c>
      <c r="F43" s="37">
        <v>79.94</v>
      </c>
      <c r="G43" s="37" t="s">
        <v>132</v>
      </c>
      <c r="H43" s="37">
        <v>76.97</v>
      </c>
      <c r="I43" s="37">
        <v>78.23</v>
      </c>
      <c r="J43" s="41">
        <f t="shared" si="3"/>
        <v>1.8114555427988285E-2</v>
      </c>
      <c r="K43" s="56">
        <f t="shared" si="0"/>
        <v>2.1391043282461768E-2</v>
      </c>
      <c r="L43" s="57"/>
      <c r="M43" s="36"/>
      <c r="N43" s="36"/>
      <c r="O43" s="36"/>
      <c r="P43" s="35"/>
      <c r="Q43" s="38"/>
      <c r="R43" s="39"/>
      <c r="S43" s="59"/>
      <c r="T43" s="58"/>
      <c r="U43" s="38"/>
      <c r="V43" s="38"/>
      <c r="W43" s="36"/>
      <c r="X43" s="35"/>
      <c r="Y43" s="38"/>
      <c r="Z43" s="39"/>
      <c r="AA43" s="59"/>
      <c r="AB43" s="61"/>
      <c r="AC43" s="38"/>
      <c r="AD43" s="38"/>
      <c r="AE43" s="31"/>
      <c r="AF43" s="35"/>
      <c r="AG43" s="38"/>
      <c r="AH43" s="39"/>
      <c r="AI43" s="59"/>
      <c r="AJ43" s="58"/>
      <c r="AK43" s="38"/>
      <c r="AL43" s="38"/>
      <c r="AM43" s="36"/>
      <c r="AN43" s="35"/>
      <c r="AO43" s="38"/>
      <c r="AP43" s="39"/>
      <c r="AQ43" s="59"/>
      <c r="AR43" s="58"/>
      <c r="AS43" s="38"/>
      <c r="AT43" s="38"/>
      <c r="AU43" s="36"/>
      <c r="AV43" s="35"/>
      <c r="AW43" s="38"/>
      <c r="AX43" s="39"/>
      <c r="AY43" s="59"/>
      <c r="AZ43" s="35"/>
      <c r="BA43" s="38"/>
      <c r="BB43" s="39"/>
      <c r="BC43" s="59"/>
    </row>
    <row r="44" spans="1:56" x14ac:dyDescent="0.25">
      <c r="A44" s="30">
        <f>A43+1</f>
        <v>40710</v>
      </c>
      <c r="B44" s="30" t="s">
        <v>122</v>
      </c>
      <c r="C44" s="31" t="s">
        <v>51</v>
      </c>
      <c r="D44" s="31" t="s">
        <v>124</v>
      </c>
      <c r="E44" s="37">
        <v>78.39</v>
      </c>
      <c r="F44" s="37">
        <v>77.650000000000006</v>
      </c>
      <c r="G44" s="37" t="s">
        <v>125</v>
      </c>
      <c r="H44" s="37">
        <v>76.97</v>
      </c>
      <c r="I44" s="37">
        <v>75.87</v>
      </c>
      <c r="J44" s="41">
        <f t="shared" si="3"/>
        <v>1.8114555427988285E-2</v>
      </c>
      <c r="K44" s="56">
        <f t="shared" si="0"/>
        <v>2.2923374114616885E-2</v>
      </c>
      <c r="L44" s="57"/>
      <c r="M44" s="36"/>
      <c r="N44" s="36"/>
      <c r="O44" s="36"/>
      <c r="P44" s="35"/>
      <c r="Q44" s="38"/>
      <c r="R44" s="42"/>
      <c r="S44" s="97"/>
      <c r="T44" s="58"/>
      <c r="U44" s="38"/>
      <c r="V44" s="38"/>
      <c r="W44" s="36"/>
      <c r="X44" s="35"/>
      <c r="Y44" s="38"/>
      <c r="Z44" s="39"/>
      <c r="AA44" s="59"/>
      <c r="AB44" s="61"/>
      <c r="AC44" s="38"/>
      <c r="AD44" s="38"/>
      <c r="AE44" s="31"/>
      <c r="AF44" s="35"/>
      <c r="AG44" s="38"/>
      <c r="AH44" s="39"/>
      <c r="AI44" s="59"/>
      <c r="AJ44" s="58"/>
      <c r="AK44" s="38"/>
      <c r="AL44" s="38"/>
      <c r="AM44" s="36"/>
      <c r="AN44" s="35"/>
      <c r="AO44" s="38"/>
      <c r="AP44" s="39"/>
      <c r="AQ44" s="59"/>
      <c r="AR44" s="58"/>
      <c r="AS44" s="38"/>
      <c r="AT44" s="38"/>
      <c r="AU44" s="36"/>
      <c r="AV44" s="35"/>
      <c r="AW44" s="38"/>
      <c r="AX44" s="39"/>
      <c r="AY44" s="59"/>
      <c r="AZ44" s="35"/>
      <c r="BA44" s="38"/>
      <c r="BB44" s="39"/>
      <c r="BC44" s="59"/>
    </row>
    <row r="45" spans="1:56" x14ac:dyDescent="0.25">
      <c r="A45" s="30">
        <f>A44+1</f>
        <v>40711</v>
      </c>
      <c r="B45" s="30" t="s">
        <v>122</v>
      </c>
      <c r="C45" s="31" t="s">
        <v>51</v>
      </c>
      <c r="D45" s="31" t="s">
        <v>124</v>
      </c>
      <c r="E45" s="37">
        <v>78.39</v>
      </c>
      <c r="F45" s="37">
        <v>77.72</v>
      </c>
      <c r="G45" s="37" t="s">
        <v>132</v>
      </c>
      <c r="H45" s="37">
        <v>76.97</v>
      </c>
      <c r="I45" s="37">
        <v>75.92</v>
      </c>
      <c r="J45" s="41">
        <f t="shared" si="3"/>
        <v>1.8114555427988285E-2</v>
      </c>
      <c r="K45" s="56">
        <f t="shared" si="0"/>
        <v>2.3160061760164656E-2</v>
      </c>
      <c r="L45" s="57"/>
      <c r="M45" s="36"/>
      <c r="N45" s="36"/>
      <c r="O45" s="36"/>
      <c r="P45" s="35"/>
      <c r="Q45" s="38"/>
      <c r="R45" s="39"/>
      <c r="S45" s="59"/>
      <c r="T45" s="58"/>
      <c r="U45" s="38"/>
      <c r="V45" s="38"/>
      <c r="W45" s="36"/>
      <c r="X45" s="35"/>
      <c r="Y45" s="38"/>
      <c r="Z45" s="39"/>
      <c r="AA45" s="59"/>
      <c r="AB45" s="61"/>
      <c r="AC45" s="38"/>
      <c r="AD45" s="38"/>
      <c r="AE45" s="31"/>
      <c r="AF45" s="35"/>
      <c r="AG45" s="38"/>
      <c r="AH45" s="39"/>
      <c r="AI45" s="59"/>
      <c r="AJ45" s="58"/>
      <c r="AK45" s="38"/>
      <c r="AL45" s="38"/>
      <c r="AM45" s="36"/>
      <c r="AN45" s="35"/>
      <c r="AO45" s="38"/>
      <c r="AP45" s="39"/>
      <c r="AQ45" s="59"/>
      <c r="AR45" s="58"/>
      <c r="AS45" s="38"/>
      <c r="AT45" s="38"/>
      <c r="AU45" s="36"/>
      <c r="AV45" s="35"/>
      <c r="AW45" s="38"/>
      <c r="AX45" s="39"/>
      <c r="AY45" s="59"/>
      <c r="AZ45" s="35"/>
      <c r="BA45" s="38"/>
      <c r="BB45" s="39"/>
      <c r="BC45" s="59"/>
    </row>
    <row r="46" spans="1:56" x14ac:dyDescent="0.25">
      <c r="A46" s="30">
        <f>A45+3</f>
        <v>40714</v>
      </c>
      <c r="B46" s="30" t="s">
        <v>122</v>
      </c>
      <c r="C46" s="31" t="s">
        <v>51</v>
      </c>
      <c r="D46" s="31" t="s">
        <v>124</v>
      </c>
      <c r="E46" s="37">
        <v>78.39</v>
      </c>
      <c r="F46" s="37">
        <v>77.77</v>
      </c>
      <c r="G46" s="37" t="s">
        <v>132</v>
      </c>
      <c r="H46" s="37">
        <v>76.97</v>
      </c>
      <c r="I46" s="37">
        <v>75.989999999999995</v>
      </c>
      <c r="J46" s="41">
        <f t="shared" ref="J46:J51" si="4">(E46-H46)/E46</f>
        <v>1.8114555427988285E-2</v>
      </c>
      <c r="K46" s="56">
        <f t="shared" si="0"/>
        <v>2.2888003086022905E-2</v>
      </c>
      <c r="L46" s="57"/>
      <c r="M46" s="36"/>
      <c r="N46" s="36"/>
      <c r="O46" s="36"/>
      <c r="P46" s="35"/>
      <c r="Q46" s="38"/>
      <c r="R46" s="39"/>
      <c r="S46" s="59"/>
      <c r="T46" s="58"/>
      <c r="U46" s="38"/>
      <c r="V46" s="38"/>
      <c r="W46" s="36"/>
      <c r="X46" s="35"/>
      <c r="Y46" s="38"/>
      <c r="Z46" s="39"/>
      <c r="AA46" s="59"/>
      <c r="AB46" s="61"/>
      <c r="AC46" s="38"/>
      <c r="AD46" s="38"/>
      <c r="AE46" s="36"/>
      <c r="AF46" s="35"/>
      <c r="AG46" s="38"/>
      <c r="AH46" s="39"/>
      <c r="AI46" s="59"/>
      <c r="AJ46" s="58"/>
      <c r="AK46" s="38"/>
      <c r="AL46" s="38"/>
      <c r="AM46" s="36"/>
      <c r="AN46" s="35"/>
      <c r="AO46" s="38"/>
      <c r="AP46" s="39"/>
      <c r="AQ46" s="59"/>
      <c r="AR46" s="58"/>
      <c r="AS46" s="38"/>
      <c r="AT46" s="38"/>
      <c r="AU46" s="36"/>
      <c r="AV46" s="35"/>
      <c r="AW46" s="38"/>
      <c r="AX46" s="39"/>
      <c r="AY46" s="59"/>
      <c r="AZ46" s="35"/>
      <c r="BA46" s="38"/>
      <c r="BB46" s="39"/>
      <c r="BC46" s="59"/>
    </row>
    <row r="47" spans="1:56" x14ac:dyDescent="0.25">
      <c r="A47" s="30">
        <f>A46+1</f>
        <v>40715</v>
      </c>
      <c r="B47" s="30" t="s">
        <v>122</v>
      </c>
      <c r="C47" s="31" t="s">
        <v>51</v>
      </c>
      <c r="D47" s="31" t="s">
        <v>124</v>
      </c>
      <c r="E47" s="37">
        <v>78.39</v>
      </c>
      <c r="F47" s="37">
        <v>77.83</v>
      </c>
      <c r="G47" s="37" t="s">
        <v>132</v>
      </c>
      <c r="H47" s="37">
        <v>76.97</v>
      </c>
      <c r="I47" s="37">
        <v>75.98</v>
      </c>
      <c r="J47" s="41">
        <f t="shared" si="4"/>
        <v>1.8114555427988285E-2</v>
      </c>
      <c r="K47" s="56">
        <f t="shared" si="0"/>
        <v>2.3769754593344395E-2</v>
      </c>
      <c r="L47" s="57"/>
      <c r="M47" s="36"/>
      <c r="N47" s="36"/>
      <c r="O47" s="36"/>
      <c r="P47" s="35"/>
      <c r="Q47" s="38"/>
      <c r="R47" s="39"/>
      <c r="S47" s="59"/>
      <c r="T47" s="58"/>
      <c r="U47" s="38"/>
      <c r="V47" s="38"/>
      <c r="W47" s="36"/>
      <c r="X47" s="35"/>
      <c r="Y47" s="38"/>
      <c r="Z47" s="39"/>
      <c r="AA47" s="59"/>
      <c r="AB47" s="61"/>
      <c r="AC47" s="38"/>
      <c r="AD47" s="38"/>
      <c r="AE47" s="36"/>
      <c r="AF47" s="35"/>
      <c r="AG47" s="38"/>
      <c r="AH47" s="39"/>
      <c r="AI47" s="59"/>
      <c r="AJ47" s="58"/>
      <c r="AK47" s="38"/>
      <c r="AL47" s="38"/>
      <c r="AM47" s="36"/>
      <c r="AN47" s="35"/>
      <c r="AO47" s="38"/>
      <c r="AP47" s="39"/>
      <c r="AQ47" s="59"/>
      <c r="AR47" s="58"/>
      <c r="AS47" s="38"/>
      <c r="AT47" s="38"/>
      <c r="AU47" s="36"/>
      <c r="AV47" s="35"/>
      <c r="AW47" s="38"/>
      <c r="AX47" s="39"/>
      <c r="AY47" s="59"/>
      <c r="AZ47" s="35"/>
      <c r="BA47" s="38"/>
      <c r="BB47" s="39"/>
      <c r="BC47" s="59"/>
    </row>
    <row r="48" spans="1:56" x14ac:dyDescent="0.25">
      <c r="A48" s="30">
        <f>A47+1</f>
        <v>40716</v>
      </c>
      <c r="B48" s="30" t="s">
        <v>122</v>
      </c>
      <c r="C48" s="31" t="s">
        <v>51</v>
      </c>
      <c r="D48" s="31" t="s">
        <v>89</v>
      </c>
      <c r="E48" s="37">
        <v>78.39</v>
      </c>
      <c r="F48" s="37">
        <v>79.94</v>
      </c>
      <c r="G48" s="37" t="s">
        <v>132</v>
      </c>
      <c r="H48" s="37">
        <v>77.92</v>
      </c>
      <c r="I48" s="37">
        <v>78.08</v>
      </c>
      <c r="J48" s="41">
        <f t="shared" si="4"/>
        <v>5.9956627120806077E-3</v>
      </c>
      <c r="K48" s="56">
        <f t="shared" si="0"/>
        <v>2.3267450587940948E-2</v>
      </c>
      <c r="L48" s="57"/>
      <c r="M48" s="36"/>
      <c r="N48" s="36"/>
      <c r="O48" s="36"/>
      <c r="P48" s="35"/>
      <c r="Q48" s="38"/>
      <c r="R48" s="39"/>
      <c r="S48" s="59"/>
      <c r="T48" s="58"/>
      <c r="U48" s="38"/>
      <c r="V48" s="38"/>
      <c r="W48" s="36"/>
      <c r="X48" s="35"/>
      <c r="Y48" s="38"/>
      <c r="Z48" s="39"/>
      <c r="AA48" s="59"/>
      <c r="AB48" s="61"/>
      <c r="AC48" s="38"/>
      <c r="AD48" s="38"/>
      <c r="AE48" s="36"/>
      <c r="AF48" s="35"/>
      <c r="AG48" s="38"/>
      <c r="AH48" s="39"/>
      <c r="AI48" s="59"/>
      <c r="AJ48" s="58"/>
      <c r="AK48" s="38"/>
      <c r="AL48" s="38"/>
      <c r="AM48" s="36"/>
      <c r="AN48" s="35"/>
      <c r="AO48" s="38"/>
      <c r="AP48" s="39"/>
      <c r="AQ48" s="59"/>
      <c r="AR48" s="58"/>
      <c r="AS48" s="38"/>
      <c r="AT48" s="38"/>
      <c r="AU48" s="36"/>
      <c r="AV48" s="35"/>
      <c r="AW48" s="38"/>
      <c r="AX48" s="39"/>
      <c r="AY48" s="59"/>
      <c r="AZ48" s="35"/>
      <c r="BA48" s="38"/>
      <c r="BB48" s="39"/>
      <c r="BC48" s="59"/>
    </row>
    <row r="49" spans="1:55" x14ac:dyDescent="0.25">
      <c r="A49" s="30">
        <f>A48+1</f>
        <v>40717</v>
      </c>
      <c r="B49" s="30" t="s">
        <v>122</v>
      </c>
      <c r="C49" s="31" t="s">
        <v>51</v>
      </c>
      <c r="D49" s="31" t="s">
        <v>89</v>
      </c>
      <c r="E49" s="37">
        <v>78.39</v>
      </c>
      <c r="F49" s="37">
        <v>79.94</v>
      </c>
      <c r="G49" s="37" t="s">
        <v>125</v>
      </c>
      <c r="H49" s="37">
        <v>77.92</v>
      </c>
      <c r="I49" s="37">
        <v>78.08</v>
      </c>
      <c r="J49" s="41">
        <f t="shared" si="4"/>
        <v>5.9956627120806077E-3</v>
      </c>
      <c r="K49" s="56">
        <f t="shared" si="0"/>
        <v>2.3267450587940948E-2</v>
      </c>
      <c r="L49" s="57"/>
      <c r="M49" s="36"/>
      <c r="N49" s="36"/>
      <c r="O49" s="36"/>
      <c r="P49" s="35"/>
      <c r="Q49" s="38"/>
      <c r="R49" s="39"/>
      <c r="S49" s="59"/>
      <c r="T49" s="58"/>
      <c r="U49" s="38"/>
      <c r="V49" s="38"/>
      <c r="W49" s="36"/>
      <c r="X49" s="35"/>
      <c r="Y49" s="38"/>
      <c r="Z49" s="39"/>
      <c r="AA49" s="59"/>
      <c r="AB49" s="61"/>
      <c r="AC49" s="38"/>
      <c r="AD49" s="38"/>
      <c r="AE49" s="36"/>
      <c r="AF49" s="35"/>
      <c r="AG49" s="38"/>
      <c r="AH49" s="39"/>
      <c r="AI49" s="59"/>
      <c r="AJ49" s="58"/>
      <c r="AK49" s="38"/>
      <c r="AL49" s="38"/>
      <c r="AM49" s="36"/>
      <c r="AN49" s="35"/>
      <c r="AO49" s="38"/>
      <c r="AP49" s="39"/>
      <c r="AQ49" s="59"/>
      <c r="AR49" s="58"/>
      <c r="AS49" s="38"/>
      <c r="AT49" s="38"/>
      <c r="AU49" s="36"/>
      <c r="AV49" s="35"/>
      <c r="AW49" s="38"/>
      <c r="AX49" s="39"/>
      <c r="AY49" s="59"/>
      <c r="AZ49" s="35"/>
      <c r="BA49" s="38"/>
      <c r="BB49" s="39"/>
      <c r="BC49" s="59"/>
    </row>
    <row r="50" spans="1:55" x14ac:dyDescent="0.25">
      <c r="A50" s="30">
        <f>A49+1</f>
        <v>40718</v>
      </c>
      <c r="B50" s="30" t="s">
        <v>122</v>
      </c>
      <c r="C50" s="31" t="s">
        <v>51</v>
      </c>
      <c r="D50" s="31" t="s">
        <v>89</v>
      </c>
      <c r="E50" s="37">
        <v>78.39</v>
      </c>
      <c r="F50" s="37">
        <v>79.94</v>
      </c>
      <c r="G50" s="37" t="s">
        <v>125</v>
      </c>
      <c r="H50" s="37">
        <v>77.92</v>
      </c>
      <c r="I50" s="37">
        <v>77.98</v>
      </c>
      <c r="J50" s="41">
        <f t="shared" si="4"/>
        <v>5.9956627120806077E-3</v>
      </c>
      <c r="K50" s="56">
        <f t="shared" si="0"/>
        <v>2.4518388791593619E-2</v>
      </c>
      <c r="L50" s="57"/>
      <c r="M50" s="36"/>
      <c r="N50" s="36"/>
      <c r="O50" s="36"/>
      <c r="P50" s="35"/>
      <c r="Q50" s="38"/>
      <c r="R50" s="39"/>
      <c r="S50" s="59"/>
      <c r="T50" s="58"/>
      <c r="U50" s="38"/>
      <c r="V50" s="38"/>
      <c r="W50" s="36"/>
      <c r="X50" s="35"/>
      <c r="Y50" s="38"/>
      <c r="Z50" s="39"/>
      <c r="AA50" s="59"/>
      <c r="AB50" s="61"/>
      <c r="AC50" s="38"/>
      <c r="AD50" s="38"/>
      <c r="AE50" s="36"/>
      <c r="AF50" s="35"/>
      <c r="AG50" s="38"/>
      <c r="AH50" s="39"/>
      <c r="AI50" s="59"/>
      <c r="AJ50" s="58"/>
      <c r="AK50" s="38"/>
      <c r="AL50" s="38"/>
      <c r="AM50" s="36"/>
      <c r="AN50" s="35"/>
      <c r="AO50" s="38"/>
      <c r="AP50" s="39"/>
      <c r="AQ50" s="59"/>
      <c r="AR50" s="58"/>
      <c r="AS50" s="38"/>
      <c r="AT50" s="38"/>
      <c r="AU50" s="36"/>
      <c r="AV50" s="35"/>
      <c r="AW50" s="38"/>
      <c r="AX50" s="39"/>
      <c r="AY50" s="59"/>
      <c r="AZ50" s="35"/>
      <c r="BA50" s="38"/>
      <c r="BB50" s="39"/>
      <c r="BC50" s="59"/>
    </row>
    <row r="51" spans="1:55" x14ac:dyDescent="0.25">
      <c r="A51" s="30">
        <f>A50+3</f>
        <v>40721</v>
      </c>
      <c r="B51" s="30" t="s">
        <v>122</v>
      </c>
      <c r="C51" s="31" t="s">
        <v>51</v>
      </c>
      <c r="D51" s="31" t="s">
        <v>89</v>
      </c>
      <c r="E51" s="37">
        <v>78.39</v>
      </c>
      <c r="F51" s="37">
        <v>79.94</v>
      </c>
      <c r="G51" s="37" t="s">
        <v>125</v>
      </c>
      <c r="H51" s="37">
        <v>77.92</v>
      </c>
      <c r="I51" s="37">
        <v>78.11</v>
      </c>
      <c r="J51" s="41">
        <f t="shared" si="4"/>
        <v>5.9956627120806077E-3</v>
      </c>
      <c r="K51" s="56">
        <f t="shared" si="0"/>
        <v>2.2892169126845115E-2</v>
      </c>
      <c r="L51" s="57"/>
      <c r="M51" s="36"/>
      <c r="N51" s="36"/>
      <c r="O51" s="36"/>
      <c r="P51" s="35"/>
      <c r="Q51" s="38"/>
      <c r="R51" s="39"/>
      <c r="S51" s="59"/>
      <c r="T51" s="58"/>
      <c r="U51" s="38"/>
      <c r="V51" s="38"/>
      <c r="W51" s="36"/>
      <c r="X51" s="35"/>
      <c r="Y51" s="38"/>
      <c r="Z51" s="39"/>
      <c r="AA51" s="59"/>
      <c r="AB51" s="61"/>
      <c r="AC51" s="38"/>
      <c r="AD51" s="38"/>
      <c r="AE51" s="36"/>
      <c r="AF51" s="35"/>
      <c r="AG51" s="38"/>
      <c r="AH51" s="39"/>
      <c r="AI51" s="59"/>
      <c r="AJ51" s="58"/>
      <c r="AK51" s="38"/>
      <c r="AL51" s="38"/>
      <c r="AM51" s="36"/>
      <c r="AN51" s="35"/>
      <c r="AO51" s="38"/>
      <c r="AP51" s="39"/>
      <c r="AQ51" s="59"/>
      <c r="AR51" s="58"/>
      <c r="AS51" s="38"/>
      <c r="AT51" s="38"/>
      <c r="AU51" s="36"/>
      <c r="AV51" s="35"/>
      <c r="AW51" s="38"/>
      <c r="AX51" s="39"/>
      <c r="AY51" s="59"/>
      <c r="AZ51" s="35"/>
      <c r="BA51" s="38"/>
      <c r="BB51" s="39"/>
      <c r="BC51" s="59"/>
    </row>
    <row r="52" spans="1:55" x14ac:dyDescent="0.25">
      <c r="A52" s="30">
        <f>A51+1</f>
        <v>40722</v>
      </c>
      <c r="B52" s="30" t="s">
        <v>122</v>
      </c>
      <c r="C52" s="31" t="s">
        <v>51</v>
      </c>
      <c r="D52" s="31" t="s">
        <v>89</v>
      </c>
      <c r="E52" s="37">
        <v>78.39</v>
      </c>
      <c r="F52" s="37">
        <v>79.94</v>
      </c>
      <c r="G52" s="37" t="s">
        <v>132</v>
      </c>
      <c r="H52" s="37">
        <v>77.92</v>
      </c>
      <c r="I52" s="37">
        <v>78.069999999999993</v>
      </c>
      <c r="J52" s="41">
        <f t="shared" ref="J52:J56" si="5">(E52-H52)/E52</f>
        <v>5.9956627120806077E-3</v>
      </c>
      <c r="K52" s="56">
        <f t="shared" si="0"/>
        <v>2.3392544408306286E-2</v>
      </c>
      <c r="L52" s="57"/>
      <c r="M52" s="36"/>
      <c r="N52" s="36"/>
      <c r="O52" s="36"/>
      <c r="P52" s="35"/>
      <c r="Q52" s="38"/>
      <c r="R52" s="39"/>
      <c r="S52" s="59"/>
      <c r="T52" s="58"/>
      <c r="U52" s="38"/>
      <c r="V52" s="38"/>
      <c r="W52" s="36"/>
      <c r="X52" s="35"/>
      <c r="Y52" s="38"/>
      <c r="Z52" s="39"/>
      <c r="AA52" s="59"/>
      <c r="AB52" s="61"/>
      <c r="AC52" s="38"/>
      <c r="AD52" s="38"/>
      <c r="AE52" s="36"/>
      <c r="AF52" s="35"/>
      <c r="AG52" s="38"/>
      <c r="AH52" s="39"/>
      <c r="AI52" s="59"/>
      <c r="AJ52" s="58"/>
      <c r="AK52" s="38"/>
      <c r="AL52" s="38"/>
      <c r="AM52" s="36"/>
      <c r="AN52" s="35"/>
      <c r="AO52" s="38"/>
      <c r="AP52" s="39"/>
      <c r="AQ52" s="59"/>
      <c r="AR52" s="58"/>
      <c r="AS52" s="38"/>
      <c r="AT52" s="38"/>
      <c r="AU52" s="36"/>
      <c r="AV52" s="35"/>
      <c r="AW52" s="38"/>
      <c r="AX52" s="39"/>
      <c r="AY52" s="59"/>
      <c r="AZ52" s="35"/>
      <c r="BA52" s="38"/>
      <c r="BB52" s="39"/>
      <c r="BC52" s="59"/>
    </row>
    <row r="53" spans="1:55" x14ac:dyDescent="0.25">
      <c r="A53" s="30">
        <f>A52+1</f>
        <v>40723</v>
      </c>
      <c r="B53" s="30" t="s">
        <v>122</v>
      </c>
      <c r="C53" s="31" t="s">
        <v>51</v>
      </c>
      <c r="D53" s="31" t="s">
        <v>89</v>
      </c>
      <c r="E53" s="37">
        <v>78.39</v>
      </c>
      <c r="F53" s="37">
        <v>81.88</v>
      </c>
      <c r="G53" s="37" t="s">
        <v>125</v>
      </c>
      <c r="H53" s="37">
        <v>78.63</v>
      </c>
      <c r="I53" s="37">
        <v>79.7</v>
      </c>
      <c r="J53" s="41">
        <f t="shared" si="5"/>
        <v>-3.061615001913444E-3</v>
      </c>
      <c r="K53" s="56">
        <f t="shared" si="0"/>
        <v>2.6624328285295467E-2</v>
      </c>
      <c r="L53" s="57"/>
      <c r="M53" s="36"/>
      <c r="N53" s="36"/>
      <c r="O53" s="36"/>
      <c r="P53" s="35"/>
      <c r="Q53" s="38"/>
      <c r="R53" s="49"/>
      <c r="S53" s="95"/>
      <c r="T53" s="58"/>
      <c r="U53" s="38"/>
      <c r="V53" s="38"/>
      <c r="W53" s="36"/>
      <c r="X53" s="35"/>
      <c r="Y53" s="38"/>
      <c r="Z53" s="39"/>
      <c r="AA53" s="59"/>
      <c r="AB53" s="61"/>
      <c r="AC53" s="38"/>
      <c r="AD53" s="38"/>
      <c r="AE53" s="36"/>
      <c r="AF53" s="35"/>
      <c r="AG53" s="38"/>
      <c r="AH53" s="94"/>
      <c r="AI53" s="96"/>
      <c r="AJ53" s="58"/>
      <c r="AK53" s="38"/>
      <c r="AL53" s="38"/>
      <c r="AM53" s="36"/>
      <c r="AN53" s="35"/>
      <c r="AO53" s="38"/>
      <c r="AP53" s="94"/>
      <c r="AQ53" s="96"/>
      <c r="AR53" s="58"/>
      <c r="AS53" s="38"/>
      <c r="AT53" s="38"/>
      <c r="AU53" s="36"/>
      <c r="AV53" s="35"/>
      <c r="AW53" s="38"/>
      <c r="AX53" s="39"/>
      <c r="AY53" s="59"/>
      <c r="AZ53" s="35"/>
      <c r="BA53" s="38"/>
      <c r="BB53" s="39"/>
      <c r="BC53" s="59"/>
    </row>
    <row r="54" spans="1:55" x14ac:dyDescent="0.25">
      <c r="A54" s="30">
        <f>A53+1</f>
        <v>40724</v>
      </c>
      <c r="B54" s="30" t="s">
        <v>122</v>
      </c>
      <c r="C54" s="31" t="s">
        <v>51</v>
      </c>
      <c r="D54" s="31" t="s">
        <v>89</v>
      </c>
      <c r="E54" s="37">
        <v>78.39</v>
      </c>
      <c r="F54" s="37">
        <v>82.72</v>
      </c>
      <c r="G54" s="37" t="s">
        <v>132</v>
      </c>
      <c r="H54" s="37">
        <v>79.59</v>
      </c>
      <c r="I54" s="37">
        <v>80.92</v>
      </c>
      <c r="J54" s="41">
        <f t="shared" si="5"/>
        <v>-1.5308075009567584E-2</v>
      </c>
      <c r="K54" s="56">
        <f t="shared" si="0"/>
        <v>2.1760154738878108E-2</v>
      </c>
      <c r="L54" s="57"/>
      <c r="M54" s="36"/>
      <c r="N54" s="36"/>
      <c r="O54" s="36"/>
      <c r="P54" s="35"/>
      <c r="Q54" s="38"/>
      <c r="R54" s="39"/>
      <c r="S54" s="59"/>
      <c r="T54" s="58"/>
      <c r="U54" s="38"/>
      <c r="V54" s="38"/>
      <c r="W54" s="36"/>
      <c r="X54" s="35"/>
      <c r="Y54" s="38"/>
      <c r="Z54" s="39"/>
      <c r="AA54" s="59"/>
      <c r="AB54" s="61"/>
      <c r="AC54" s="38"/>
      <c r="AD54" s="38"/>
      <c r="AE54" s="36"/>
      <c r="AF54" s="35"/>
      <c r="AG54" s="38"/>
      <c r="AH54" s="39"/>
      <c r="AI54" s="59"/>
      <c r="AJ54" s="58"/>
      <c r="AK54" s="38"/>
      <c r="AL54" s="38"/>
      <c r="AM54" s="36"/>
      <c r="AN54" s="35"/>
      <c r="AO54" s="38"/>
      <c r="AP54" s="39"/>
      <c r="AQ54" s="59"/>
      <c r="AR54" s="58"/>
      <c r="AS54" s="38"/>
      <c r="AT54" s="38"/>
      <c r="AU54" s="36"/>
      <c r="AV54" s="35"/>
      <c r="AW54" s="38"/>
      <c r="AX54" s="39"/>
      <c r="AY54" s="59"/>
      <c r="AZ54" s="35"/>
      <c r="BA54" s="38"/>
      <c r="BB54" s="39"/>
      <c r="BC54" s="59"/>
    </row>
    <row r="55" spans="1:55" x14ac:dyDescent="0.25">
      <c r="A55" s="30">
        <f>A54+1</f>
        <v>40725</v>
      </c>
      <c r="B55" s="30" t="s">
        <v>122</v>
      </c>
      <c r="C55" s="31" t="s">
        <v>51</v>
      </c>
      <c r="D55" s="31" t="s">
        <v>89</v>
      </c>
      <c r="E55" s="37">
        <v>78.39</v>
      </c>
      <c r="F55" s="37">
        <v>83.06</v>
      </c>
      <c r="G55" s="37" t="s">
        <v>125</v>
      </c>
      <c r="H55" s="37">
        <v>80.17</v>
      </c>
      <c r="I55" s="37">
        <v>81.260000000000005</v>
      </c>
      <c r="J55" s="41">
        <f t="shared" si="5"/>
        <v>-2.2706977930858543E-2</v>
      </c>
      <c r="K55" s="56">
        <f t="shared" si="0"/>
        <v>2.1671081146159368E-2</v>
      </c>
      <c r="L55" s="57"/>
      <c r="M55" s="36"/>
      <c r="N55" s="36"/>
      <c r="O55" s="36"/>
      <c r="P55" s="35"/>
      <c r="Q55" s="38"/>
      <c r="R55" s="39"/>
      <c r="S55" s="59"/>
      <c r="T55" s="58"/>
      <c r="U55" s="38"/>
      <c r="V55" s="38"/>
      <c r="W55" s="36"/>
      <c r="X55" s="35"/>
      <c r="Y55" s="38"/>
      <c r="Z55" s="39"/>
      <c r="AA55" s="59"/>
      <c r="AB55" s="61"/>
      <c r="AC55" s="38"/>
      <c r="AD55" s="38"/>
      <c r="AE55" s="36"/>
      <c r="AF55" s="35"/>
      <c r="AG55" s="38"/>
      <c r="AH55" s="39"/>
      <c r="AI55" s="59"/>
      <c r="AJ55" s="58"/>
      <c r="AK55" s="38"/>
      <c r="AL55" s="38"/>
      <c r="AM55" s="36"/>
      <c r="AN55" s="35"/>
      <c r="AO55" s="38"/>
      <c r="AP55" s="39"/>
      <c r="AQ55" s="59"/>
      <c r="AR55" s="58"/>
      <c r="AS55" s="38"/>
      <c r="AT55" s="38"/>
      <c r="AU55" s="36"/>
      <c r="AV55" s="35"/>
      <c r="AW55" s="38"/>
      <c r="AX55" s="39"/>
      <c r="AY55" s="59"/>
      <c r="AZ55" s="35"/>
      <c r="BA55" s="38"/>
      <c r="BB55" s="39"/>
      <c r="BC55" s="59"/>
    </row>
    <row r="56" spans="1:55" x14ac:dyDescent="0.25">
      <c r="A56" s="30">
        <f>A55+4</f>
        <v>40729</v>
      </c>
      <c r="B56" s="30" t="s">
        <v>122</v>
      </c>
      <c r="C56" s="31" t="s">
        <v>51</v>
      </c>
      <c r="D56" s="31" t="s">
        <v>89</v>
      </c>
      <c r="E56" s="37">
        <v>78.39</v>
      </c>
      <c r="F56" s="37">
        <v>83.06</v>
      </c>
      <c r="G56" s="37" t="s">
        <v>132</v>
      </c>
      <c r="H56" s="37">
        <v>81.33</v>
      </c>
      <c r="I56" s="37">
        <v>81.19</v>
      </c>
      <c r="J56" s="41">
        <f t="shared" si="5"/>
        <v>-3.7504783773440457E-2</v>
      </c>
      <c r="K56" s="56">
        <f t="shared" si="0"/>
        <v>2.2513845412954543E-2</v>
      </c>
      <c r="L56" s="57"/>
      <c r="M56" s="36"/>
      <c r="N56" s="36"/>
      <c r="O56" s="36"/>
      <c r="P56" s="35"/>
      <c r="Q56" s="38"/>
      <c r="R56" s="39"/>
      <c r="S56" s="59"/>
      <c r="T56" s="58"/>
      <c r="U56" s="38"/>
      <c r="V56" s="38"/>
      <c r="W56" s="36"/>
      <c r="X56" s="35"/>
      <c r="Y56" s="38"/>
      <c r="Z56" s="39"/>
      <c r="AA56" s="59"/>
      <c r="AB56" s="61"/>
      <c r="AC56" s="38"/>
      <c r="AD56" s="38"/>
      <c r="AE56" s="36"/>
      <c r="AF56" s="35"/>
      <c r="AG56" s="38"/>
      <c r="AH56" s="39"/>
      <c r="AI56" s="59"/>
      <c r="AJ56" s="58"/>
      <c r="AK56" s="38"/>
      <c r="AL56" s="38"/>
      <c r="AM56" s="36"/>
      <c r="AN56" s="35"/>
      <c r="AO56" s="38"/>
      <c r="AP56" s="39"/>
      <c r="AQ56" s="59"/>
      <c r="AR56" s="58"/>
      <c r="AS56" s="38"/>
      <c r="AT56" s="38"/>
      <c r="AU56" s="36"/>
      <c r="AV56" s="35"/>
      <c r="AW56" s="38"/>
      <c r="AX56" s="39"/>
      <c r="AY56" s="59"/>
      <c r="AZ56" s="35"/>
      <c r="BA56" s="38"/>
      <c r="BB56" s="39"/>
      <c r="BC56" s="59"/>
    </row>
    <row r="57" spans="1:55" x14ac:dyDescent="0.25">
      <c r="A57" s="30">
        <f>A56+1</f>
        <v>40730</v>
      </c>
      <c r="B57" s="30" t="s">
        <v>122</v>
      </c>
      <c r="C57" s="31" t="s">
        <v>51</v>
      </c>
      <c r="D57" s="31" t="s">
        <v>89</v>
      </c>
      <c r="E57" s="37">
        <v>78.39</v>
      </c>
      <c r="F57" s="37">
        <v>83.06</v>
      </c>
      <c r="G57" s="37" t="s">
        <v>132</v>
      </c>
      <c r="H57" s="37">
        <v>81.62</v>
      </c>
      <c r="I57" s="37">
        <v>81.42</v>
      </c>
      <c r="J57" s="41">
        <f t="shared" ref="J57:K59" si="6">(E57-H57)/E57</f>
        <v>-4.1204235234086034E-2</v>
      </c>
      <c r="K57" s="56">
        <f t="shared" si="6"/>
        <v>1.9744762822056353E-2</v>
      </c>
      <c r="L57" s="57"/>
      <c r="M57" s="36"/>
      <c r="N57" s="36"/>
      <c r="O57" s="36"/>
      <c r="P57" s="35"/>
      <c r="Q57" s="38"/>
      <c r="R57" s="39"/>
      <c r="S57" s="59"/>
      <c r="T57" s="58"/>
      <c r="U57" s="38"/>
      <c r="V57" s="38"/>
      <c r="W57" s="36"/>
      <c r="X57" s="35"/>
      <c r="Y57" s="38"/>
      <c r="Z57" s="39"/>
      <c r="AA57" s="59"/>
      <c r="AB57" s="61"/>
      <c r="AC57" s="38"/>
      <c r="AD57" s="38"/>
      <c r="AE57" s="36"/>
      <c r="AF57" s="35"/>
      <c r="AG57" s="38"/>
      <c r="AH57" s="39"/>
      <c r="AI57" s="59"/>
      <c r="AJ57" s="58"/>
      <c r="AK57" s="38"/>
      <c r="AL57" s="38"/>
      <c r="AM57" s="36"/>
      <c r="AN57" s="35"/>
      <c r="AO57" s="38"/>
      <c r="AP57" s="39"/>
      <c r="AQ57" s="59"/>
      <c r="AR57" s="58"/>
      <c r="AS57" s="38"/>
      <c r="AT57" s="38"/>
      <c r="AU57" s="36"/>
      <c r="AV57" s="35"/>
      <c r="AW57" s="38"/>
      <c r="AX57" s="39"/>
      <c r="AY57" s="59"/>
      <c r="AZ57" s="35"/>
      <c r="BA57" s="38"/>
      <c r="BB57" s="39"/>
      <c r="BC57" s="59"/>
    </row>
    <row r="58" spans="1:55" x14ac:dyDescent="0.25">
      <c r="A58" s="30">
        <f>A57+1</f>
        <v>40731</v>
      </c>
      <c r="B58" s="30" t="s">
        <v>122</v>
      </c>
      <c r="C58" s="31" t="s">
        <v>51</v>
      </c>
      <c r="D58" s="31" t="s">
        <v>89</v>
      </c>
      <c r="E58" s="37">
        <v>78.39</v>
      </c>
      <c r="F58" s="37">
        <v>83.06</v>
      </c>
      <c r="G58" s="37" t="s">
        <v>132</v>
      </c>
      <c r="H58" s="37">
        <v>81.98</v>
      </c>
      <c r="I58" s="37">
        <v>81.44</v>
      </c>
      <c r="J58" s="41">
        <f t="shared" si="6"/>
        <v>-4.5796657736956285E-2</v>
      </c>
      <c r="K58" s="56">
        <f t="shared" si="6"/>
        <v>1.9503973031543515E-2</v>
      </c>
      <c r="L58" s="57"/>
      <c r="M58" s="36"/>
      <c r="N58" s="36"/>
      <c r="O58" s="36"/>
      <c r="P58" s="35"/>
      <c r="Q58" s="38"/>
      <c r="R58" s="39"/>
      <c r="S58" s="59"/>
      <c r="T58" s="58"/>
      <c r="U58" s="38"/>
      <c r="V58" s="38"/>
      <c r="W58" s="36"/>
      <c r="X58" s="35"/>
      <c r="Y58" s="38"/>
      <c r="Z58" s="39"/>
      <c r="AA58" s="59"/>
      <c r="AB58" s="61"/>
      <c r="AC58" s="38"/>
      <c r="AD58" s="38"/>
      <c r="AE58" s="36"/>
      <c r="AF58" s="35"/>
      <c r="AG58" s="38"/>
      <c r="AH58" s="39"/>
      <c r="AI58" s="59"/>
      <c r="AJ58" s="58"/>
      <c r="AK58" s="38"/>
      <c r="AL58" s="38"/>
      <c r="AM58" s="36"/>
      <c r="AN58" s="35"/>
      <c r="AO58" s="38"/>
      <c r="AP58" s="39"/>
      <c r="AQ58" s="59"/>
      <c r="AR58" s="58"/>
      <c r="AS58" s="38"/>
      <c r="AT58" s="38"/>
      <c r="AU58" s="36"/>
      <c r="AV58" s="35"/>
      <c r="AW58" s="38"/>
      <c r="AX58" s="94"/>
      <c r="AY58" s="96"/>
      <c r="AZ58" s="98"/>
      <c r="BA58" s="38"/>
      <c r="BB58" s="39"/>
      <c r="BC58" s="59"/>
    </row>
    <row r="59" spans="1:55" x14ac:dyDescent="0.25">
      <c r="A59" s="30">
        <f>A58+1</f>
        <v>40732</v>
      </c>
      <c r="B59" s="30" t="s">
        <v>122</v>
      </c>
      <c r="C59" s="31" t="s">
        <v>51</v>
      </c>
      <c r="D59" s="31" t="s">
        <v>89</v>
      </c>
      <c r="E59" s="37">
        <v>78.39</v>
      </c>
      <c r="F59" s="37">
        <v>83.06</v>
      </c>
      <c r="G59" s="37" t="s">
        <v>132</v>
      </c>
      <c r="H59" s="37">
        <v>83.17</v>
      </c>
      <c r="I59" s="37">
        <v>81.42</v>
      </c>
      <c r="J59" s="41">
        <f t="shared" si="6"/>
        <v>-6.097716545477741E-2</v>
      </c>
      <c r="K59" s="56">
        <f t="shared" si="6"/>
        <v>1.9744762822056353E-2</v>
      </c>
      <c r="L59" s="57"/>
      <c r="M59" s="36"/>
      <c r="N59" s="36"/>
      <c r="O59" s="36"/>
      <c r="P59" s="35"/>
      <c r="Q59" s="38"/>
      <c r="R59" s="39"/>
      <c r="S59" s="59"/>
      <c r="T59" s="58"/>
      <c r="U59" s="38"/>
      <c r="V59" s="38"/>
      <c r="W59" s="36"/>
      <c r="X59" s="35"/>
      <c r="Y59" s="38"/>
      <c r="Z59" s="39"/>
      <c r="AA59" s="59"/>
      <c r="AB59" s="61"/>
      <c r="AC59" s="38"/>
      <c r="AD59" s="38"/>
      <c r="AE59" s="36"/>
      <c r="AF59" s="35"/>
      <c r="AG59" s="38"/>
      <c r="AH59" s="39"/>
      <c r="AI59" s="59"/>
      <c r="AJ59" s="58"/>
      <c r="AK59" s="38"/>
      <c r="AL59" s="38"/>
      <c r="AM59" s="36"/>
      <c r="AN59" s="35"/>
      <c r="AO59" s="38"/>
      <c r="AP59" s="39"/>
      <c r="AQ59" s="59"/>
      <c r="AR59" s="58"/>
      <c r="AS59" s="38"/>
      <c r="AT59" s="38"/>
      <c r="AU59" s="36"/>
      <c r="AV59" s="35"/>
      <c r="AW59" s="38"/>
      <c r="AX59" s="39"/>
      <c r="AY59" s="59"/>
      <c r="AZ59" s="35"/>
      <c r="BA59" s="38"/>
      <c r="BB59" s="39"/>
      <c r="BC59" s="59"/>
    </row>
    <row r="60" spans="1:55" x14ac:dyDescent="0.25">
      <c r="A60" s="30">
        <f>A59+3</f>
        <v>40735</v>
      </c>
      <c r="B60" s="30" t="s">
        <v>122</v>
      </c>
      <c r="C60" s="31" t="s">
        <v>51</v>
      </c>
      <c r="D60" s="31" t="s">
        <v>89</v>
      </c>
      <c r="E60" s="37">
        <v>78.39</v>
      </c>
      <c r="F60" s="37">
        <v>85.08</v>
      </c>
      <c r="G60" s="37" t="s">
        <v>125</v>
      </c>
      <c r="H60" s="37">
        <v>83.17</v>
      </c>
      <c r="I60" s="37">
        <v>83.26</v>
      </c>
      <c r="J60" s="41">
        <f t="shared" ref="J60" si="7">(E60-H60)/E60</f>
        <v>-6.097716545477741E-2</v>
      </c>
      <c r="K60" s="56">
        <f t="shared" ref="K60" si="8">(F60-I60)/F60</f>
        <v>2.13916314057357E-2</v>
      </c>
      <c r="L60" s="57"/>
      <c r="M60" s="36"/>
      <c r="N60" s="36"/>
      <c r="O60" s="36"/>
      <c r="P60" s="35"/>
      <c r="Q60" s="38"/>
      <c r="R60" s="99"/>
      <c r="S60" s="100"/>
      <c r="T60" s="58"/>
      <c r="U60" s="38"/>
      <c r="V60" s="38"/>
      <c r="W60" s="36"/>
      <c r="X60" s="35"/>
      <c r="Y60" s="38"/>
      <c r="Z60" s="49"/>
      <c r="AA60" s="95"/>
      <c r="AB60" s="61"/>
      <c r="AC60" s="38"/>
      <c r="AD60" s="38"/>
      <c r="AE60" s="36"/>
      <c r="AF60" s="35"/>
      <c r="AG60" s="38"/>
      <c r="AH60" s="99"/>
      <c r="AI60" s="100"/>
      <c r="AJ60" s="58"/>
      <c r="AK60" s="38"/>
      <c r="AL60" s="38"/>
      <c r="AM60" s="36"/>
      <c r="AN60" s="35"/>
      <c r="AO60" s="38"/>
      <c r="AP60" s="39"/>
      <c r="AQ60" s="59"/>
      <c r="AR60" s="58"/>
      <c r="AS60" s="38"/>
      <c r="AT60" s="38"/>
      <c r="AU60" s="36"/>
      <c r="AV60" s="35"/>
      <c r="AW60" s="38"/>
      <c r="AX60" s="39"/>
      <c r="AY60" s="59"/>
      <c r="AZ60" s="35"/>
      <c r="BA60" s="38"/>
      <c r="BB60" s="39"/>
      <c r="BC60" s="59"/>
    </row>
    <row r="61" spans="1:55" x14ac:dyDescent="0.25">
      <c r="A61" s="30">
        <f>A60+1</f>
        <v>40736</v>
      </c>
      <c r="B61" s="30" t="s">
        <v>122</v>
      </c>
      <c r="C61" s="31" t="s">
        <v>51</v>
      </c>
      <c r="D61" s="31" t="s">
        <v>89</v>
      </c>
      <c r="E61" s="37" t="s">
        <v>173</v>
      </c>
      <c r="F61" s="37">
        <v>83.06</v>
      </c>
      <c r="G61" s="37" t="s">
        <v>125</v>
      </c>
      <c r="H61" s="37" t="s">
        <v>173</v>
      </c>
      <c r="I61" s="37">
        <v>81.27</v>
      </c>
      <c r="J61" s="41" t="e">
        <f t="shared" ref="J61" si="9">(E61-H61)/E61</f>
        <v>#VALUE!</v>
      </c>
      <c r="K61" s="56">
        <f t="shared" ref="K61" si="10">(F61-I61)/F61</f>
        <v>2.1550686250903037E-2</v>
      </c>
      <c r="L61" s="57"/>
      <c r="M61" s="36"/>
      <c r="N61" s="36"/>
      <c r="O61" s="36"/>
      <c r="P61" s="35"/>
      <c r="Q61" s="38"/>
      <c r="R61" s="39"/>
      <c r="S61" s="59"/>
      <c r="T61" s="58"/>
      <c r="U61" s="38"/>
      <c r="V61" s="38"/>
      <c r="W61" s="36"/>
      <c r="X61" s="35"/>
      <c r="Y61" s="38"/>
      <c r="Z61" s="39"/>
      <c r="AA61" s="59"/>
      <c r="AB61" s="61"/>
      <c r="AC61" s="38"/>
      <c r="AD61" s="38"/>
      <c r="AE61" s="36"/>
      <c r="AF61" s="35"/>
      <c r="AG61" s="38"/>
      <c r="AH61" s="39"/>
      <c r="AI61" s="59"/>
      <c r="AJ61" s="58"/>
      <c r="AK61" s="38"/>
      <c r="AL61" s="38"/>
      <c r="AM61" s="36"/>
      <c r="AN61" s="35"/>
      <c r="AO61" s="38"/>
      <c r="AP61" s="39"/>
      <c r="AQ61" s="59"/>
      <c r="AR61" s="58"/>
      <c r="AS61" s="38"/>
      <c r="AT61" s="38"/>
      <c r="AU61" s="36"/>
      <c r="AV61" s="35"/>
      <c r="AW61" s="38"/>
      <c r="AX61" s="39"/>
      <c r="AY61" s="59"/>
      <c r="AZ61" s="35"/>
      <c r="BA61" s="38"/>
      <c r="BB61" s="39"/>
      <c r="BC61" s="59"/>
    </row>
    <row r="62" spans="1:55" x14ac:dyDescent="0.25">
      <c r="A62" s="30">
        <f>A61+1</f>
        <v>40737</v>
      </c>
      <c r="B62" s="30" t="s">
        <v>122</v>
      </c>
      <c r="C62" s="31" t="s">
        <v>51</v>
      </c>
      <c r="D62" s="31" t="s">
        <v>89</v>
      </c>
      <c r="E62" s="37">
        <v>82.88</v>
      </c>
      <c r="F62" s="37">
        <v>83.06</v>
      </c>
      <c r="G62" s="37" t="s">
        <v>132</v>
      </c>
      <c r="H62" s="37">
        <v>81.03</v>
      </c>
      <c r="I62" s="37">
        <v>81.209999999999994</v>
      </c>
      <c r="J62" s="41">
        <f t="shared" ref="J62" si="11">(E62-H62)/E62</f>
        <v>2.2321428571428503E-2</v>
      </c>
      <c r="K62" s="56">
        <f t="shared" ref="K62" si="12">(F62-I62)/F62</f>
        <v>2.2273055622441709E-2</v>
      </c>
      <c r="L62" s="57"/>
      <c r="M62" s="36"/>
      <c r="N62" s="36"/>
      <c r="O62" s="36"/>
      <c r="P62" s="35"/>
      <c r="Q62" s="38"/>
      <c r="R62" s="39"/>
      <c r="S62" s="59"/>
      <c r="T62" s="58"/>
      <c r="U62" s="38"/>
      <c r="V62" s="38"/>
      <c r="W62" s="36"/>
      <c r="X62" s="35"/>
      <c r="Y62" s="38"/>
      <c r="Z62" s="39"/>
      <c r="AA62" s="59"/>
      <c r="AB62" s="61"/>
      <c r="AC62" s="38"/>
      <c r="AD62" s="38"/>
      <c r="AE62" s="36"/>
      <c r="AF62" s="35"/>
      <c r="AG62" s="38"/>
      <c r="AH62" s="39"/>
      <c r="AI62" s="59"/>
      <c r="AJ62" s="58"/>
      <c r="AK62" s="38"/>
      <c r="AL62" s="38"/>
      <c r="AM62" s="36"/>
      <c r="AN62" s="35"/>
      <c r="AO62" s="38"/>
      <c r="AP62" s="39"/>
      <c r="AQ62" s="59"/>
      <c r="AR62" s="58"/>
      <c r="AS62" s="38"/>
      <c r="AT62" s="38"/>
      <c r="AU62" s="36"/>
      <c r="AV62" s="35"/>
      <c r="AW62" s="38"/>
      <c r="AX62" s="39"/>
      <c r="AY62" s="59"/>
      <c r="AZ62" s="35"/>
      <c r="BA62" s="38"/>
      <c r="BB62" s="39"/>
      <c r="BC62" s="59"/>
    </row>
    <row r="63" spans="1:55" x14ac:dyDescent="0.25">
      <c r="A63" s="30">
        <f>A62+1</f>
        <v>40738</v>
      </c>
      <c r="B63" s="30" t="s">
        <v>122</v>
      </c>
      <c r="C63" s="31" t="s">
        <v>51</v>
      </c>
      <c r="D63" s="31" t="s">
        <v>89</v>
      </c>
      <c r="E63" s="37">
        <v>82.88</v>
      </c>
      <c r="F63" s="37">
        <v>83.06</v>
      </c>
      <c r="G63" s="37" t="s">
        <v>125</v>
      </c>
      <c r="H63" s="37">
        <v>81.09</v>
      </c>
      <c r="I63" s="37">
        <v>81.010000000000005</v>
      </c>
      <c r="J63" s="41">
        <f t="shared" ref="J63" si="13">(E63-H63)/E63</f>
        <v>2.1597490347490252E-2</v>
      </c>
      <c r="K63" s="56">
        <f t="shared" ref="K63" si="14">(F63-I63)/F63</f>
        <v>2.4680953527570396E-2</v>
      </c>
      <c r="L63" s="57"/>
      <c r="M63" s="36"/>
      <c r="N63" s="36"/>
      <c r="O63" s="36"/>
      <c r="P63" s="35"/>
      <c r="Q63" s="38"/>
      <c r="R63" s="39"/>
      <c r="S63" s="59"/>
      <c r="T63" s="58"/>
      <c r="U63" s="38"/>
      <c r="V63" s="38"/>
      <c r="W63" s="36"/>
      <c r="X63" s="35"/>
      <c r="Y63" s="38"/>
      <c r="Z63" s="99"/>
      <c r="AA63" s="100"/>
      <c r="AB63" s="61"/>
      <c r="AC63" s="38"/>
      <c r="AD63" s="38"/>
      <c r="AE63" s="36"/>
      <c r="AF63" s="35"/>
      <c r="AG63" s="38"/>
      <c r="AH63" s="39"/>
      <c r="AI63" s="59"/>
      <c r="AJ63" s="58"/>
      <c r="AK63" s="38"/>
      <c r="AL63" s="38"/>
      <c r="AM63" s="36"/>
      <c r="AN63" s="35"/>
      <c r="AO63" s="38"/>
      <c r="AP63" s="39"/>
      <c r="AQ63" s="59"/>
      <c r="AR63" s="58"/>
      <c r="AS63" s="38"/>
      <c r="AT63" s="38"/>
      <c r="AU63" s="36"/>
      <c r="AV63" s="35"/>
      <c r="AW63" s="38"/>
      <c r="AX63" s="39"/>
      <c r="AY63" s="59"/>
      <c r="AZ63" s="35"/>
      <c r="BA63" s="38"/>
      <c r="BB63" s="39"/>
      <c r="BC63" s="59"/>
    </row>
    <row r="64" spans="1:55" x14ac:dyDescent="0.25">
      <c r="A64" s="30">
        <f>A63+1</f>
        <v>40739</v>
      </c>
      <c r="B64" s="30" t="s">
        <v>122</v>
      </c>
      <c r="C64" s="101">
        <v>7.0000000000000001E-3</v>
      </c>
      <c r="D64" s="94">
        <v>1.14E-2</v>
      </c>
      <c r="E64" s="37">
        <v>82.88</v>
      </c>
      <c r="F64" s="37">
        <v>82.28</v>
      </c>
      <c r="G64" s="37" t="s">
        <v>125</v>
      </c>
      <c r="H64" s="37">
        <v>81.09</v>
      </c>
      <c r="I64" s="37">
        <v>80.31</v>
      </c>
      <c r="J64" s="41">
        <f t="shared" ref="J64" si="15">(E64-H64)/E64</f>
        <v>2.1597490347490252E-2</v>
      </c>
      <c r="K64" s="56">
        <f t="shared" ref="K64" si="16">(F64-I64)/F64</f>
        <v>2.3942634905201737E-2</v>
      </c>
      <c r="L64" s="57"/>
      <c r="M64" s="36"/>
      <c r="N64" s="36"/>
      <c r="O64" s="36"/>
      <c r="P64" s="35"/>
      <c r="Q64" s="38"/>
      <c r="R64" s="39"/>
      <c r="S64" s="59"/>
      <c r="T64" s="58"/>
      <c r="U64" s="38"/>
      <c r="V64" s="38"/>
      <c r="W64" s="36"/>
      <c r="X64" s="35"/>
      <c r="Y64" s="38"/>
      <c r="Z64" s="39"/>
      <c r="AA64" s="59"/>
      <c r="AB64" s="61"/>
      <c r="AC64" s="38"/>
      <c r="AD64" s="38"/>
      <c r="AE64" s="36"/>
      <c r="AF64" s="35"/>
      <c r="AG64" s="38"/>
      <c r="AH64" s="39"/>
      <c r="AI64" s="59"/>
      <c r="AJ64" s="58"/>
      <c r="AK64" s="38"/>
      <c r="AL64" s="38"/>
      <c r="AM64" s="36"/>
      <c r="AN64" s="35"/>
      <c r="AO64" s="38"/>
      <c r="AP64" s="39"/>
      <c r="AQ64" s="59"/>
      <c r="AR64" s="58"/>
      <c r="AS64" s="38"/>
      <c r="AT64" s="38"/>
      <c r="AU64" s="36"/>
      <c r="AV64" s="35"/>
      <c r="AW64" s="38"/>
      <c r="AX64" s="39"/>
      <c r="AY64" s="59"/>
      <c r="AZ64" s="35"/>
      <c r="BA64" s="38"/>
      <c r="BB64" s="39"/>
      <c r="BC64" s="59"/>
    </row>
    <row r="65" spans="1:55" x14ac:dyDescent="0.25">
      <c r="A65" s="30">
        <f>A64+3</f>
        <v>40742</v>
      </c>
      <c r="B65" s="30" t="s">
        <v>122</v>
      </c>
      <c r="C65" s="101">
        <v>6.4000000000000003E-3</v>
      </c>
      <c r="D65" s="94">
        <v>1.35E-2</v>
      </c>
      <c r="E65" s="37">
        <v>82.88</v>
      </c>
      <c r="F65" s="37">
        <v>82.69</v>
      </c>
      <c r="G65" s="37" t="s">
        <v>125</v>
      </c>
      <c r="H65" s="37">
        <v>81.09</v>
      </c>
      <c r="I65" s="37">
        <v>80.930000000000007</v>
      </c>
      <c r="J65" s="41">
        <f t="shared" ref="J65" si="17">(E65-H65)/E65</f>
        <v>2.1597490347490252E-2</v>
      </c>
      <c r="K65" s="56">
        <f t="shared" ref="K65" si="18">(F65-I65)/F65</f>
        <v>2.128431491111369E-2</v>
      </c>
      <c r="L65" s="57"/>
      <c r="M65" s="36"/>
      <c r="N65" s="36"/>
      <c r="O65" s="36"/>
      <c r="P65" s="35"/>
      <c r="Q65" s="38"/>
      <c r="R65" s="99"/>
      <c r="S65" s="100"/>
      <c r="T65" s="58"/>
      <c r="U65" s="38"/>
      <c r="V65" s="38"/>
      <c r="W65" s="36"/>
      <c r="X65" s="35"/>
      <c r="Y65" s="38"/>
      <c r="Z65" s="99"/>
      <c r="AA65" s="105"/>
      <c r="AB65" s="61"/>
      <c r="AC65" s="38"/>
      <c r="AD65" s="38"/>
      <c r="AE65" s="36"/>
      <c r="AF65" s="35"/>
      <c r="AG65" s="38"/>
      <c r="AH65" s="39"/>
      <c r="AI65" s="59"/>
      <c r="AJ65" s="58"/>
      <c r="AK65" s="38"/>
      <c r="AL65" s="38"/>
      <c r="AM65" s="36"/>
      <c r="AN65" s="35"/>
      <c r="AO65" s="38"/>
      <c r="AP65" s="39"/>
      <c r="AQ65" s="59"/>
      <c r="AR65" s="58"/>
      <c r="AS65" s="38"/>
      <c r="AT65" s="38"/>
      <c r="AU65" s="36"/>
      <c r="AV65" s="35"/>
      <c r="AW65" s="38"/>
      <c r="AX65" s="39"/>
      <c r="AY65" s="59"/>
      <c r="AZ65" s="35"/>
      <c r="BA65" s="38"/>
      <c r="BB65" s="39"/>
      <c r="BC65" s="59"/>
    </row>
    <row r="66" spans="1:55" x14ac:dyDescent="0.25">
      <c r="A66" s="30">
        <f>A65+1</f>
        <v>40743</v>
      </c>
      <c r="B66" s="30" t="s">
        <v>122</v>
      </c>
      <c r="C66" s="101">
        <v>7.1000000000000004E-3</v>
      </c>
      <c r="D66" s="94">
        <v>1.2200000000000001E-2</v>
      </c>
      <c r="E66" s="37" t="s">
        <v>173</v>
      </c>
      <c r="F66" s="37">
        <v>79.760000000000005</v>
      </c>
      <c r="G66" s="37" t="s">
        <v>132</v>
      </c>
      <c r="H66" s="37" t="s">
        <v>173</v>
      </c>
      <c r="I66" s="37">
        <v>78.010000000000005</v>
      </c>
      <c r="J66" s="41" t="e">
        <f t="shared" ref="J66" si="19">(E66-H66)/E66</f>
        <v>#VALUE!</v>
      </c>
      <c r="K66" s="56">
        <f t="shared" ref="K66" si="20">(F66-I66)/F66</f>
        <v>2.1940822467402206E-2</v>
      </c>
      <c r="L66" s="57"/>
      <c r="M66" s="36"/>
      <c r="N66" s="36"/>
      <c r="O66" s="36"/>
      <c r="P66" s="35"/>
      <c r="Q66" s="38"/>
      <c r="R66" s="39"/>
      <c r="S66" s="59"/>
      <c r="T66" s="58"/>
      <c r="U66" s="38"/>
      <c r="V66" s="38"/>
      <c r="W66" s="36"/>
      <c r="X66" s="35"/>
      <c r="Y66" s="38"/>
      <c r="Z66" s="39"/>
      <c r="AA66" s="106"/>
      <c r="AB66" s="61"/>
      <c r="AC66" s="38"/>
      <c r="AD66" s="38"/>
      <c r="AE66" s="36"/>
      <c r="AF66" s="35"/>
      <c r="AG66" s="38"/>
      <c r="AH66" s="39"/>
      <c r="AI66" s="59"/>
      <c r="AJ66" s="58"/>
      <c r="AK66" s="38"/>
      <c r="AL66" s="38"/>
      <c r="AM66" s="36"/>
      <c r="AN66" s="35"/>
      <c r="AO66" s="38"/>
      <c r="AP66" s="39"/>
      <c r="AQ66" s="59"/>
      <c r="AR66" s="58"/>
      <c r="AS66" s="38"/>
      <c r="AT66" s="38"/>
      <c r="AU66" s="36"/>
      <c r="AV66" s="35"/>
      <c r="AW66" s="38"/>
      <c r="AX66" s="39"/>
      <c r="AY66" s="59"/>
      <c r="AZ66" s="35"/>
      <c r="BA66" s="38"/>
      <c r="BB66" s="39"/>
      <c r="BC66" s="59"/>
    </row>
    <row r="67" spans="1:55" x14ac:dyDescent="0.25">
      <c r="A67" s="30">
        <f>A66+1</f>
        <v>40744</v>
      </c>
      <c r="B67" s="30" t="s">
        <v>122</v>
      </c>
      <c r="C67" s="101">
        <v>6.0000000000000001E-3</v>
      </c>
      <c r="D67" s="94">
        <v>1.23E-2</v>
      </c>
      <c r="E67" s="37" t="s">
        <v>173</v>
      </c>
      <c r="F67" s="37">
        <v>83.06</v>
      </c>
      <c r="G67" s="37" t="s">
        <v>125</v>
      </c>
      <c r="H67" s="37" t="s">
        <v>173</v>
      </c>
      <c r="I67" s="37">
        <v>81.08</v>
      </c>
      <c r="J67" s="41" t="e">
        <f t="shared" ref="J67" si="21">(E67-H67)/E67</f>
        <v>#VALUE!</v>
      </c>
      <c r="K67" s="56">
        <f t="shared" ref="K67" si="22">(F67-I67)/F67</f>
        <v>2.383818926077539E-2</v>
      </c>
      <c r="L67" s="57"/>
      <c r="M67" s="36"/>
      <c r="N67" s="36"/>
      <c r="O67" s="36"/>
      <c r="P67" s="35"/>
      <c r="Q67" s="38"/>
      <c r="R67" s="39"/>
      <c r="S67" s="59"/>
      <c r="T67" s="58"/>
      <c r="U67" s="38"/>
      <c r="V67" s="38"/>
      <c r="W67" s="36"/>
      <c r="X67" s="35"/>
      <c r="Y67" s="38"/>
      <c r="Z67" s="39"/>
      <c r="AA67" s="106"/>
      <c r="AB67" s="61"/>
      <c r="AC67" s="38"/>
      <c r="AD67" s="38"/>
      <c r="AE67" s="36"/>
      <c r="AF67" s="35"/>
      <c r="AG67" s="38"/>
      <c r="AH67" s="39"/>
      <c r="AI67" s="59"/>
      <c r="AJ67" s="58"/>
      <c r="AK67" s="38"/>
      <c r="AL67" s="38"/>
      <c r="AM67" s="36"/>
      <c r="AN67" s="35"/>
      <c r="AO67" s="38"/>
      <c r="AP67" s="39"/>
      <c r="AQ67" s="59"/>
      <c r="AR67" s="58"/>
      <c r="AS67" s="38"/>
      <c r="AT67" s="38"/>
      <c r="AU67" s="36"/>
      <c r="AV67" s="35"/>
      <c r="AW67" s="38"/>
      <c r="AX67" s="39"/>
      <c r="AY67" s="59"/>
      <c r="AZ67" s="35"/>
      <c r="BA67" s="38"/>
      <c r="BB67" s="39"/>
      <c r="BC67" s="59"/>
    </row>
    <row r="68" spans="1:55" x14ac:dyDescent="0.25">
      <c r="A68" s="30">
        <f>A67+1</f>
        <v>40745</v>
      </c>
      <c r="B68" s="30" t="s">
        <v>122</v>
      </c>
      <c r="C68" s="101">
        <v>6.4000000000000003E-3</v>
      </c>
      <c r="D68" s="94">
        <v>1.2999999999999999E-2</v>
      </c>
      <c r="E68" s="37">
        <v>83.06</v>
      </c>
      <c r="F68" s="37">
        <v>83.06</v>
      </c>
      <c r="G68" s="37" t="s">
        <v>132</v>
      </c>
      <c r="H68" s="37">
        <v>81.08</v>
      </c>
      <c r="I68" s="37">
        <v>81.3</v>
      </c>
      <c r="J68" s="41">
        <f t="shared" ref="J68" si="23">(E68-H68)/E68</f>
        <v>2.383818926077539E-2</v>
      </c>
      <c r="K68" s="56">
        <f t="shared" ref="K68" si="24">(F68-I68)/F68</f>
        <v>2.11895015651337E-2</v>
      </c>
      <c r="L68" s="57"/>
      <c r="M68" s="36"/>
      <c r="N68" s="36"/>
      <c r="O68" s="36"/>
      <c r="P68" s="35"/>
      <c r="Q68" s="38"/>
      <c r="R68" s="39"/>
      <c r="S68" s="59"/>
      <c r="T68" s="58"/>
      <c r="U68" s="38"/>
      <c r="V68" s="38"/>
      <c r="W68" s="36"/>
      <c r="X68" s="35"/>
      <c r="Y68" s="38"/>
      <c r="Z68" s="39"/>
      <c r="AA68" s="106"/>
      <c r="AB68" s="61"/>
      <c r="AC68" s="38"/>
      <c r="AD68" s="38"/>
      <c r="AE68" s="36"/>
      <c r="AF68" s="35"/>
      <c r="AG68" s="38"/>
      <c r="AH68" s="39"/>
      <c r="AI68" s="59"/>
      <c r="AJ68" s="58"/>
      <c r="AK68" s="38"/>
      <c r="AL68" s="38"/>
      <c r="AM68" s="36"/>
      <c r="AN68" s="35"/>
      <c r="AO68" s="38"/>
      <c r="AP68" s="39"/>
      <c r="AQ68" s="59"/>
      <c r="AR68" s="58"/>
      <c r="AS68" s="38"/>
      <c r="AT68" s="38"/>
      <c r="AU68" s="36"/>
      <c r="AV68" s="35"/>
      <c r="AW68" s="38"/>
      <c r="AX68" s="39"/>
      <c r="AY68" s="59"/>
      <c r="AZ68" s="35"/>
      <c r="BA68" s="38"/>
      <c r="BB68" s="39"/>
      <c r="BC68" s="59"/>
    </row>
    <row r="69" spans="1:55" x14ac:dyDescent="0.25">
      <c r="A69" s="30">
        <f>A68+1</f>
        <v>40746</v>
      </c>
      <c r="B69" s="30" t="s">
        <v>122</v>
      </c>
      <c r="C69" s="101">
        <v>6.3E-3</v>
      </c>
      <c r="D69" s="94">
        <v>1.06E-2</v>
      </c>
      <c r="E69" s="37">
        <v>83.06</v>
      </c>
      <c r="F69" s="37">
        <v>83.06</v>
      </c>
      <c r="G69" s="37" t="s">
        <v>132</v>
      </c>
      <c r="H69" s="37">
        <v>81.099999999999994</v>
      </c>
      <c r="I69" s="37">
        <v>81.13</v>
      </c>
      <c r="J69" s="41">
        <f t="shared" ref="J69" si="25">(E69-H69)/E69</f>
        <v>2.3597399470262556E-2</v>
      </c>
      <c r="K69" s="56">
        <f t="shared" ref="K69" si="26">(F69-I69)/F69</f>
        <v>2.3236214784493218E-2</v>
      </c>
      <c r="L69" s="57"/>
      <c r="M69" s="36"/>
      <c r="N69" s="36"/>
      <c r="O69" s="36"/>
      <c r="P69" s="35"/>
      <c r="Q69" s="38"/>
      <c r="R69" s="39"/>
      <c r="S69" s="59"/>
      <c r="T69" s="58"/>
      <c r="U69" s="38"/>
      <c r="V69" s="38"/>
      <c r="W69" s="36"/>
      <c r="X69" s="35"/>
      <c r="Y69" s="38"/>
      <c r="Z69" s="39"/>
      <c r="AA69" s="106"/>
      <c r="AB69" s="61"/>
      <c r="AC69" s="38"/>
      <c r="AD69" s="38"/>
      <c r="AE69" s="36"/>
      <c r="AF69" s="35"/>
      <c r="AG69" s="38"/>
      <c r="AH69" s="39"/>
      <c r="AI69" s="59"/>
      <c r="AJ69" s="58"/>
      <c r="AK69" s="38"/>
      <c r="AL69" s="38"/>
      <c r="AM69" s="36"/>
      <c r="AN69" s="35"/>
      <c r="AO69" s="38"/>
      <c r="AP69" s="39"/>
      <c r="AQ69" s="59"/>
      <c r="AR69" s="58"/>
      <c r="AS69" s="38"/>
      <c r="AT69" s="38"/>
      <c r="AU69" s="36"/>
      <c r="AV69" s="35"/>
      <c r="AW69" s="38"/>
      <c r="AX69" s="39"/>
      <c r="AY69" s="59"/>
      <c r="AZ69" s="35"/>
      <c r="BA69" s="38"/>
      <c r="BB69" s="39"/>
      <c r="BC69" s="59"/>
    </row>
    <row r="70" spans="1:55" x14ac:dyDescent="0.25">
      <c r="A70" s="30">
        <f>A69+3</f>
        <v>40749</v>
      </c>
      <c r="B70" s="30" t="s">
        <v>122</v>
      </c>
      <c r="C70" s="101">
        <v>6.1999999999999998E-3</v>
      </c>
      <c r="D70" s="94">
        <v>8.6E-3</v>
      </c>
      <c r="E70" s="37">
        <v>83.06</v>
      </c>
      <c r="F70" s="37">
        <v>83.13</v>
      </c>
      <c r="G70" s="37" t="s">
        <v>125</v>
      </c>
      <c r="H70" s="37">
        <v>81.56</v>
      </c>
      <c r="I70" s="37">
        <v>81.45</v>
      </c>
      <c r="J70" s="41">
        <f t="shared" ref="J70" si="27">(E70-H70)/E70</f>
        <v>1.8059234288466168E-2</v>
      </c>
      <c r="K70" s="56">
        <f t="shared" ref="K70" si="28">(F70-I70)/F70</f>
        <v>2.0209310718152206E-2</v>
      </c>
      <c r="L70" s="57"/>
      <c r="M70" s="36"/>
      <c r="N70" s="36"/>
      <c r="O70" s="36"/>
      <c r="P70" s="35"/>
      <c r="Q70" s="38"/>
      <c r="R70" s="39"/>
      <c r="S70" s="59"/>
      <c r="T70" s="58"/>
      <c r="U70" s="38"/>
      <c r="V70" s="38"/>
      <c r="W70" s="36"/>
      <c r="X70" s="35"/>
      <c r="Y70" s="38"/>
      <c r="Z70" s="39"/>
      <c r="AA70" s="106"/>
      <c r="AB70" s="61"/>
      <c r="AC70" s="38"/>
      <c r="AD70" s="38"/>
      <c r="AE70" s="36"/>
      <c r="AF70" s="35"/>
      <c r="AG70" s="38"/>
      <c r="AH70" s="39"/>
      <c r="AI70" s="59"/>
      <c r="AJ70" s="58"/>
      <c r="AK70" s="38"/>
      <c r="AL70" s="38"/>
      <c r="AM70" s="36"/>
      <c r="AN70" s="35"/>
      <c r="AO70" s="38"/>
      <c r="AP70" s="39"/>
      <c r="AQ70" s="59"/>
      <c r="AR70" s="58"/>
      <c r="AS70" s="38"/>
      <c r="AT70" s="38"/>
      <c r="AU70" s="36"/>
      <c r="AV70" s="35"/>
      <c r="AW70" s="38"/>
      <c r="AX70" s="39"/>
      <c r="AY70" s="59"/>
      <c r="AZ70" s="35"/>
      <c r="BA70" s="38"/>
      <c r="BB70" s="39"/>
      <c r="BC70" s="59"/>
    </row>
    <row r="71" spans="1:55" x14ac:dyDescent="0.25">
      <c r="A71" s="30">
        <f>A70+1</f>
        <v>40750</v>
      </c>
      <c r="B71" s="30" t="s">
        <v>122</v>
      </c>
      <c r="C71" s="101">
        <v>6.1000000000000004E-3</v>
      </c>
      <c r="D71" s="94">
        <v>8.0999999999999996E-3</v>
      </c>
      <c r="E71" s="37">
        <v>83.06</v>
      </c>
      <c r="F71" s="37">
        <v>82.42</v>
      </c>
      <c r="G71" s="37" t="s">
        <v>125</v>
      </c>
      <c r="H71" s="37">
        <v>81.56</v>
      </c>
      <c r="I71" s="37">
        <v>80.8</v>
      </c>
      <c r="J71" s="41">
        <f t="shared" ref="J71" si="29">(E71-H71)/E71</f>
        <v>1.8059234288466168E-2</v>
      </c>
      <c r="K71" s="56">
        <f t="shared" ref="K71" si="30">(F71-I71)/F71</f>
        <v>1.9655423440912454E-2</v>
      </c>
      <c r="L71" s="57"/>
      <c r="M71" s="36"/>
      <c r="N71" s="36"/>
      <c r="O71" s="36"/>
      <c r="P71" s="35"/>
      <c r="Q71" s="38"/>
      <c r="R71" s="39"/>
      <c r="S71" s="59"/>
      <c r="T71" s="58"/>
      <c r="U71" s="38"/>
      <c r="V71" s="38"/>
      <c r="W71" s="36"/>
      <c r="X71" s="35"/>
      <c r="Y71" s="38"/>
      <c r="Z71" s="39"/>
      <c r="AA71" s="106"/>
      <c r="AB71" s="61"/>
      <c r="AC71" s="38"/>
      <c r="AD71" s="38"/>
      <c r="AE71" s="36"/>
      <c r="AF71" s="35"/>
      <c r="AG71" s="38"/>
      <c r="AH71" s="39"/>
      <c r="AI71" s="59"/>
      <c r="AJ71" s="58"/>
      <c r="AK71" s="38"/>
      <c r="AL71" s="38"/>
      <c r="AM71" s="36"/>
      <c r="AN71" s="35"/>
      <c r="AO71" s="38"/>
      <c r="AP71" s="39"/>
      <c r="AQ71" s="59"/>
      <c r="AR71" s="58"/>
      <c r="AS71" s="38"/>
      <c r="AT71" s="38"/>
      <c r="AU71" s="36"/>
      <c r="AV71" s="35"/>
      <c r="AW71" s="38"/>
      <c r="AX71" s="39"/>
      <c r="AY71" s="59"/>
      <c r="AZ71" s="35"/>
      <c r="BA71" s="38"/>
      <c r="BB71" s="39"/>
      <c r="BC71" s="59"/>
    </row>
    <row r="72" spans="1:55" x14ac:dyDescent="0.25">
      <c r="A72" s="30">
        <f>A71+1</f>
        <v>40751</v>
      </c>
      <c r="B72" s="30" t="s">
        <v>122</v>
      </c>
      <c r="C72" s="101">
        <v>6.1000000000000004E-3</v>
      </c>
      <c r="D72" s="94">
        <v>8.0999999999999996E-3</v>
      </c>
      <c r="E72" s="37">
        <v>83.06</v>
      </c>
      <c r="F72" s="37">
        <v>82.42</v>
      </c>
      <c r="G72" s="37" t="s">
        <v>125</v>
      </c>
      <c r="H72" s="37">
        <v>81.56</v>
      </c>
      <c r="I72" s="37">
        <v>80.8</v>
      </c>
      <c r="J72" s="41">
        <f t="shared" ref="J72:J73" si="31">(E72-H72)/E72</f>
        <v>1.8059234288466168E-2</v>
      </c>
      <c r="K72" s="56">
        <f t="shared" ref="K72:K73" si="32">(F72-I72)/F72</f>
        <v>1.9655423440912454E-2</v>
      </c>
      <c r="L72" s="57"/>
      <c r="M72" s="36"/>
      <c r="N72" s="36"/>
      <c r="O72" s="36"/>
      <c r="P72" s="35"/>
      <c r="Q72" s="38"/>
      <c r="R72" s="39"/>
      <c r="S72" s="59"/>
      <c r="T72" s="58"/>
      <c r="U72" s="38"/>
      <c r="V72" s="38"/>
      <c r="W72" s="36"/>
      <c r="X72" s="35"/>
      <c r="Y72" s="38"/>
      <c r="Z72" s="39"/>
      <c r="AA72" s="106"/>
      <c r="AB72" s="61"/>
      <c r="AC72" s="38"/>
      <c r="AD72" s="38"/>
      <c r="AE72" s="36"/>
      <c r="AF72" s="35"/>
      <c r="AG72" s="38"/>
      <c r="AH72" s="39"/>
      <c r="AI72" s="59"/>
      <c r="AJ72" s="58"/>
      <c r="AK72" s="38"/>
      <c r="AL72" s="38"/>
      <c r="AM72" s="36"/>
      <c r="AN72" s="35"/>
      <c r="AO72" s="38"/>
      <c r="AP72" s="39"/>
      <c r="AQ72" s="59"/>
      <c r="AR72" s="58"/>
      <c r="AS72" s="38"/>
      <c r="AT72" s="38"/>
      <c r="AU72" s="36"/>
      <c r="AV72" s="35"/>
      <c r="AW72" s="38"/>
      <c r="AX72" s="39"/>
      <c r="AY72" s="59"/>
      <c r="AZ72" s="35"/>
      <c r="BA72" s="38"/>
      <c r="BB72" s="39"/>
      <c r="BC72" s="59"/>
    </row>
    <row r="73" spans="1:55" x14ac:dyDescent="0.25">
      <c r="A73" s="30">
        <f>A72+1</f>
        <v>40752</v>
      </c>
      <c r="B73" s="30" t="s">
        <v>122</v>
      </c>
      <c r="C73" s="101">
        <v>1.0999999999999999E-2</v>
      </c>
      <c r="D73" s="94">
        <v>1.9300000000000001E-2</v>
      </c>
      <c r="E73" s="37" t="s">
        <v>173</v>
      </c>
      <c r="F73" s="37">
        <v>80.14</v>
      </c>
      <c r="G73" s="37" t="s">
        <v>125</v>
      </c>
      <c r="H73" s="37" t="s">
        <v>173</v>
      </c>
      <c r="I73" s="37">
        <v>78.459999999999994</v>
      </c>
      <c r="J73" s="41" t="e">
        <f t="shared" si="31"/>
        <v>#VALUE!</v>
      </c>
      <c r="K73" s="56">
        <f t="shared" si="32"/>
        <v>2.0963314200149824E-2</v>
      </c>
      <c r="L73" s="57"/>
      <c r="M73" s="36"/>
      <c r="N73" s="36"/>
      <c r="O73" s="36"/>
      <c r="P73" s="35"/>
      <c r="Q73" s="38"/>
      <c r="R73" s="99"/>
      <c r="S73" s="100"/>
      <c r="T73" s="58"/>
      <c r="U73" s="38"/>
      <c r="V73" s="38"/>
      <c r="W73" s="36"/>
      <c r="X73" s="35"/>
      <c r="Y73" s="36"/>
      <c r="Z73" s="99"/>
      <c r="AA73" s="105"/>
      <c r="AB73" s="61"/>
      <c r="AC73" s="38"/>
      <c r="AD73" s="38"/>
      <c r="AE73" s="36"/>
      <c r="AF73" s="35"/>
      <c r="AG73" s="38"/>
      <c r="AH73" s="39"/>
      <c r="AI73" s="59"/>
      <c r="AJ73" s="58"/>
      <c r="AK73" s="38"/>
      <c r="AL73" s="38"/>
      <c r="AM73" s="36"/>
      <c r="AN73" s="35"/>
      <c r="AO73" s="38"/>
      <c r="AP73" s="39"/>
      <c r="AQ73" s="59"/>
      <c r="AR73" s="58"/>
      <c r="AS73" s="38"/>
      <c r="AT73" s="38"/>
      <c r="AU73" s="36"/>
      <c r="AV73" s="35"/>
      <c r="AW73" s="38"/>
      <c r="AX73" s="39"/>
      <c r="AY73" s="59"/>
      <c r="AZ73" s="35"/>
      <c r="BA73" s="38"/>
      <c r="BB73" s="39"/>
      <c r="BC73" s="59"/>
    </row>
    <row r="74" spans="1:55" x14ac:dyDescent="0.25">
      <c r="A74" s="30">
        <f>A73+1</f>
        <v>40753</v>
      </c>
      <c r="B74" s="30" t="s">
        <v>122</v>
      </c>
      <c r="C74" s="101">
        <v>1.55E-2</v>
      </c>
      <c r="D74" s="94">
        <v>2.0199999999999999E-2</v>
      </c>
      <c r="E74" s="37">
        <v>79.959999999999994</v>
      </c>
      <c r="F74" s="37">
        <v>80.180000000000007</v>
      </c>
      <c r="G74" s="37" t="s">
        <v>125</v>
      </c>
      <c r="H74" s="37">
        <v>78.28</v>
      </c>
      <c r="I74" s="37">
        <v>78.52</v>
      </c>
      <c r="J74" s="41">
        <f t="shared" ref="J74" si="33">(E74-H74)/E74</f>
        <v>2.1010505252626221E-2</v>
      </c>
      <c r="K74" s="56">
        <f t="shared" ref="K74" si="34">(F74-I74)/F74</f>
        <v>2.0703417311050271E-2</v>
      </c>
      <c r="L74" s="57"/>
      <c r="M74" s="36"/>
      <c r="N74" s="36"/>
      <c r="O74" s="36"/>
      <c r="P74" s="35"/>
      <c r="Q74" s="38"/>
      <c r="R74" s="39"/>
      <c r="S74" s="59"/>
      <c r="T74" s="58"/>
      <c r="U74" s="38"/>
      <c r="V74" s="38"/>
      <c r="AB74" s="61"/>
      <c r="AC74" s="38"/>
      <c r="AD74" s="38"/>
      <c r="AE74" s="36"/>
      <c r="AF74" s="35"/>
      <c r="AG74" s="38"/>
      <c r="AH74" s="39"/>
      <c r="AI74" s="59"/>
      <c r="AJ74" s="58"/>
      <c r="AK74" s="38"/>
      <c r="AL74" s="38"/>
      <c r="AM74" s="36"/>
      <c r="AN74" s="35"/>
      <c r="AO74" s="38"/>
      <c r="AP74" s="39"/>
      <c r="AQ74" s="59"/>
      <c r="AR74" s="58"/>
      <c r="AS74" s="38"/>
      <c r="AT74" s="38"/>
      <c r="AU74" s="36"/>
      <c r="AV74" s="35"/>
      <c r="AW74" s="38"/>
      <c r="AX74" s="39"/>
      <c r="AY74" s="59"/>
      <c r="AZ74" s="35"/>
      <c r="BA74" s="38"/>
      <c r="BB74" s="39"/>
      <c r="BC74" s="59"/>
    </row>
    <row r="75" spans="1:55" x14ac:dyDescent="0.25">
      <c r="A75" s="30">
        <f>A74+3</f>
        <v>40756</v>
      </c>
      <c r="B75" s="30" t="s">
        <v>122</v>
      </c>
      <c r="C75" s="101">
        <v>1.72E-2</v>
      </c>
      <c r="D75" s="94">
        <v>1.2200000000000001E-2</v>
      </c>
      <c r="E75" s="37" t="s">
        <v>173</v>
      </c>
      <c r="F75" s="37">
        <v>80.069999999999993</v>
      </c>
      <c r="G75" s="37" t="s">
        <v>125</v>
      </c>
      <c r="H75" s="37" t="s">
        <v>173</v>
      </c>
      <c r="I75" s="37">
        <v>78.19</v>
      </c>
      <c r="J75" s="41" t="e">
        <f t="shared" ref="J75" si="35">(E75-H75)/E75</f>
        <v>#VALUE!</v>
      </c>
      <c r="K75" s="56">
        <f t="shared" ref="K75" si="36">(F75-I75)/F75</f>
        <v>2.3479455476458043E-2</v>
      </c>
      <c r="L75" s="57"/>
      <c r="M75" s="36"/>
      <c r="N75" s="36"/>
      <c r="O75" s="36"/>
      <c r="P75" s="35"/>
      <c r="Q75" s="38"/>
      <c r="R75" s="39"/>
      <c r="S75" s="59"/>
      <c r="T75" s="58"/>
      <c r="U75" s="38"/>
      <c r="V75" s="38"/>
      <c r="AB75" s="61"/>
      <c r="AC75" s="38"/>
      <c r="AD75" s="38"/>
      <c r="AE75" s="36"/>
      <c r="AF75" s="35"/>
      <c r="AG75" s="38"/>
      <c r="AH75" s="39"/>
      <c r="AI75" s="59"/>
      <c r="AJ75" s="58"/>
      <c r="AK75" s="38"/>
      <c r="AL75" s="38"/>
      <c r="AM75" s="36"/>
      <c r="AN75" s="35"/>
      <c r="AO75" s="38"/>
      <c r="AP75" s="39"/>
      <c r="AQ75" s="59"/>
      <c r="AR75" s="58"/>
      <c r="AS75" s="38"/>
      <c r="AT75" s="38"/>
      <c r="AU75" s="36"/>
      <c r="AV75" s="35"/>
      <c r="AW75" s="38"/>
      <c r="AX75" s="39"/>
      <c r="AY75" s="59"/>
      <c r="AZ75" s="35"/>
      <c r="BA75" s="38"/>
      <c r="BB75" s="39"/>
      <c r="BC75" s="59"/>
    </row>
    <row r="76" spans="1:55" x14ac:dyDescent="0.25">
      <c r="A76" s="30">
        <f>A75+1</f>
        <v>40757</v>
      </c>
      <c r="B76" s="30" t="s">
        <v>179</v>
      </c>
      <c r="C76" s="94">
        <v>2.06E-2</v>
      </c>
      <c r="D76" s="94">
        <v>2.4500000000000001E-2</v>
      </c>
      <c r="E76" s="37">
        <v>80.069999999999993</v>
      </c>
      <c r="F76" s="37">
        <v>78.069999999999993</v>
      </c>
      <c r="G76" s="37" t="s">
        <v>52</v>
      </c>
      <c r="H76" s="37">
        <v>78.19</v>
      </c>
      <c r="I76" s="37">
        <v>76.27</v>
      </c>
      <c r="J76" s="41">
        <f t="shared" ref="J76" si="37">(E76-H76)/E76</f>
        <v>2.3479455476458043E-2</v>
      </c>
      <c r="K76" s="56">
        <f t="shared" ref="K76" si="38">(F76-I76)/F76</f>
        <v>2.3056231587037238E-2</v>
      </c>
      <c r="L76" s="57"/>
      <c r="M76" s="36"/>
      <c r="N76" s="36"/>
      <c r="O76" s="36"/>
      <c r="P76" s="35"/>
      <c r="Q76" s="38"/>
      <c r="R76" s="99"/>
      <c r="S76" s="100"/>
      <c r="T76" s="58"/>
      <c r="U76" s="38"/>
      <c r="V76" s="38"/>
      <c r="AB76" s="61"/>
      <c r="AC76" s="38"/>
      <c r="AD76" s="38"/>
      <c r="AE76" s="36"/>
      <c r="AF76" s="35"/>
      <c r="AG76" s="38"/>
      <c r="AH76" s="39"/>
      <c r="AI76" s="59"/>
      <c r="AJ76" s="58"/>
      <c r="AK76" s="38"/>
      <c r="AL76" s="38"/>
      <c r="AM76" s="36"/>
      <c r="AN76" s="35"/>
      <c r="AO76" s="38"/>
      <c r="AP76" s="39"/>
      <c r="AQ76" s="59"/>
      <c r="AR76" s="58"/>
      <c r="AS76" s="38"/>
      <c r="AT76" s="38"/>
      <c r="AU76" s="36"/>
      <c r="AV76" s="35"/>
      <c r="AW76" s="38"/>
      <c r="AX76" s="39"/>
      <c r="AY76" s="59"/>
      <c r="AZ76" s="35"/>
      <c r="BA76" s="38"/>
      <c r="BB76" s="39"/>
      <c r="BC76" s="59"/>
    </row>
    <row r="77" spans="1:55" x14ac:dyDescent="0.25">
      <c r="A77" s="30">
        <f>A76+1</f>
        <v>40758</v>
      </c>
      <c r="B77" s="30"/>
      <c r="C77" s="94"/>
      <c r="D77" s="42"/>
      <c r="E77" s="37" t="s">
        <v>173</v>
      </c>
      <c r="F77" s="37" t="s">
        <v>173</v>
      </c>
      <c r="G77" s="37" t="s">
        <v>52</v>
      </c>
      <c r="H77" s="37" t="s">
        <v>173</v>
      </c>
      <c r="I77" s="37" t="s">
        <v>173</v>
      </c>
      <c r="J77" s="41" t="e">
        <f t="shared" ref="J77" si="39">(E77-H77)/E77</f>
        <v>#VALUE!</v>
      </c>
      <c r="K77" s="56" t="e">
        <f t="shared" ref="K77" si="40">(F77-I77)/F77</f>
        <v>#VALUE!</v>
      </c>
      <c r="L77" s="57"/>
      <c r="M77" s="36"/>
      <c r="N77" s="36"/>
      <c r="O77" s="36"/>
      <c r="P77" s="35"/>
      <c r="Q77" s="38"/>
      <c r="R77" s="39"/>
      <c r="S77" s="59"/>
      <c r="T77" s="58"/>
      <c r="U77" s="38"/>
      <c r="V77" s="38"/>
      <c r="AB77" s="61"/>
      <c r="AC77" s="38"/>
      <c r="AD77" s="38"/>
      <c r="AE77" s="36"/>
      <c r="AF77" s="35"/>
      <c r="AG77" s="38"/>
      <c r="AH77" s="39"/>
      <c r="AI77" s="59"/>
      <c r="AJ77" s="58"/>
      <c r="AK77" s="38"/>
      <c r="AL77" s="38"/>
      <c r="AM77" s="36"/>
      <c r="AN77" s="35"/>
      <c r="AO77" s="38"/>
      <c r="AP77" s="39"/>
      <c r="AQ77" s="59"/>
      <c r="AR77" s="58"/>
      <c r="AS77" s="38"/>
      <c r="AT77" s="38"/>
      <c r="AU77" s="36"/>
      <c r="AV77" s="35"/>
      <c r="AW77" s="38"/>
      <c r="AX77" s="39"/>
      <c r="AY77" s="59"/>
      <c r="AZ77" s="35"/>
      <c r="BA77" s="38"/>
      <c r="BB77" s="39"/>
      <c r="BC77" s="59"/>
    </row>
    <row r="78" spans="1:55" x14ac:dyDescent="0.25">
      <c r="A78" s="30">
        <f>A77+1</f>
        <v>40759</v>
      </c>
      <c r="B78" s="30"/>
      <c r="C78" s="94"/>
      <c r="D78" s="42"/>
      <c r="E78" s="37" t="s">
        <v>173</v>
      </c>
      <c r="F78" s="37" t="s">
        <v>173</v>
      </c>
      <c r="G78" s="37" t="s">
        <v>52</v>
      </c>
      <c r="H78" s="37" t="s">
        <v>173</v>
      </c>
      <c r="I78" s="37" t="s">
        <v>173</v>
      </c>
      <c r="J78" s="41" t="e">
        <f t="shared" ref="J78" si="41">(E78-H78)/E78</f>
        <v>#VALUE!</v>
      </c>
      <c r="K78" s="56" t="e">
        <f t="shared" ref="K78" si="42">(F78-I78)/F78</f>
        <v>#VALUE!</v>
      </c>
      <c r="L78" s="57"/>
      <c r="M78" s="36"/>
      <c r="N78" s="36"/>
      <c r="O78" s="36"/>
      <c r="P78" s="35"/>
      <c r="Q78" s="38"/>
      <c r="R78" s="39"/>
      <c r="S78" s="59"/>
      <c r="T78" s="58"/>
      <c r="U78" s="38"/>
      <c r="V78" s="38"/>
      <c r="AB78" s="61"/>
      <c r="AC78" s="38"/>
      <c r="AD78" s="38"/>
      <c r="AE78" s="36"/>
      <c r="AF78" s="35"/>
      <c r="AG78" s="38"/>
      <c r="AH78" s="39"/>
      <c r="AI78" s="59"/>
      <c r="AJ78" s="58"/>
      <c r="AK78" s="38"/>
      <c r="AL78" s="38"/>
      <c r="AM78" s="36"/>
      <c r="AN78" s="35"/>
      <c r="AO78" s="38"/>
      <c r="AP78" s="39"/>
      <c r="AQ78" s="59"/>
      <c r="AR78" s="58"/>
      <c r="AS78" s="38"/>
      <c r="AT78" s="38"/>
      <c r="AU78" s="36"/>
      <c r="AV78" s="35"/>
      <c r="AW78" s="38"/>
      <c r="AX78" s="39"/>
      <c r="AY78" s="59"/>
      <c r="AZ78" s="35"/>
      <c r="BA78" s="38"/>
      <c r="BB78" s="39"/>
      <c r="BC78" s="59"/>
    </row>
    <row r="79" spans="1:55" x14ac:dyDescent="0.25">
      <c r="A79" s="30">
        <f t="shared" ref="A79:A84" si="43">A78+1</f>
        <v>40760</v>
      </c>
      <c r="B79" s="30"/>
      <c r="C79" s="94"/>
      <c r="D79" s="42"/>
      <c r="E79" s="37" t="s">
        <v>173</v>
      </c>
      <c r="F79" s="37" t="s">
        <v>173</v>
      </c>
      <c r="G79" s="37" t="s">
        <v>52</v>
      </c>
      <c r="H79" s="37" t="s">
        <v>173</v>
      </c>
      <c r="I79" s="37" t="s">
        <v>173</v>
      </c>
      <c r="J79" s="41" t="e">
        <f t="shared" ref="J79:J84" si="44">(E79-H79)/E79</f>
        <v>#VALUE!</v>
      </c>
      <c r="K79" s="56" t="e">
        <f t="shared" ref="K79:K84" si="45">(F79-I79)/F79</f>
        <v>#VALUE!</v>
      </c>
      <c r="L79" s="57"/>
      <c r="M79" s="36"/>
      <c r="N79" s="36"/>
      <c r="O79" s="36"/>
      <c r="P79" s="35"/>
      <c r="Q79" s="38"/>
      <c r="R79" s="39"/>
      <c r="S79" s="59"/>
      <c r="T79" s="58"/>
      <c r="U79" s="38"/>
      <c r="V79" s="38"/>
      <c r="AB79" s="61"/>
      <c r="AC79" s="38"/>
      <c r="AD79" s="38"/>
      <c r="AE79" s="36"/>
      <c r="AF79" s="35"/>
      <c r="AG79" s="38"/>
      <c r="AH79" s="39"/>
      <c r="AI79" s="59"/>
      <c r="AJ79" s="58"/>
      <c r="AK79" s="38"/>
      <c r="AL79" s="38"/>
      <c r="AM79" s="36"/>
      <c r="AN79" s="35"/>
      <c r="AO79" s="38"/>
      <c r="AP79" s="39"/>
      <c r="AQ79" s="59"/>
      <c r="AR79" s="58"/>
      <c r="AS79" s="38"/>
      <c r="AT79" s="38"/>
      <c r="AU79" s="36"/>
      <c r="AV79" s="35"/>
      <c r="AW79" s="38"/>
      <c r="AX79" s="39"/>
      <c r="AY79" s="59"/>
      <c r="AZ79" s="35"/>
      <c r="BA79" s="38"/>
      <c r="BB79" s="39"/>
      <c r="BC79" s="59"/>
    </row>
    <row r="80" spans="1:55" x14ac:dyDescent="0.25">
      <c r="A80" s="30">
        <f>A79+3</f>
        <v>40763</v>
      </c>
      <c r="B80" s="30"/>
      <c r="C80" s="94"/>
      <c r="D80" s="42"/>
      <c r="E80" s="37" t="s">
        <v>173</v>
      </c>
      <c r="F80" s="37" t="s">
        <v>173</v>
      </c>
      <c r="G80" s="37" t="s">
        <v>52</v>
      </c>
      <c r="H80" s="37" t="s">
        <v>173</v>
      </c>
      <c r="I80" s="37" t="s">
        <v>173</v>
      </c>
      <c r="J80" s="41" t="e">
        <f t="shared" si="44"/>
        <v>#VALUE!</v>
      </c>
      <c r="K80" s="56" t="e">
        <f t="shared" si="45"/>
        <v>#VALUE!</v>
      </c>
      <c r="L80" s="57"/>
      <c r="M80" s="36"/>
      <c r="N80" s="36"/>
      <c r="O80" s="36"/>
      <c r="P80" s="35"/>
      <c r="Q80" s="38"/>
      <c r="R80" s="39"/>
      <c r="S80" s="59"/>
      <c r="T80" s="58"/>
      <c r="U80" s="38"/>
      <c r="V80" s="38"/>
      <c r="AB80" s="61"/>
      <c r="AC80" s="38"/>
      <c r="AD80" s="38"/>
      <c r="AE80" s="36"/>
      <c r="AF80" s="35"/>
      <c r="AG80" s="38"/>
      <c r="AH80" s="39"/>
      <c r="AI80" s="59"/>
      <c r="AJ80" s="58"/>
      <c r="AK80" s="38"/>
      <c r="AL80" s="38"/>
      <c r="AM80" s="36"/>
      <c r="AN80" s="35"/>
      <c r="AO80" s="38"/>
      <c r="AP80" s="39"/>
      <c r="AQ80" s="59"/>
      <c r="AR80" s="58"/>
      <c r="AS80" s="38"/>
      <c r="AT80" s="38"/>
      <c r="AU80" s="36"/>
      <c r="AV80" s="35"/>
      <c r="AW80" s="38"/>
      <c r="AX80" s="39"/>
      <c r="AY80" s="59"/>
      <c r="AZ80" s="35"/>
      <c r="BA80" s="38"/>
      <c r="BB80" s="39"/>
      <c r="BC80" s="59"/>
    </row>
    <row r="81" spans="1:55" x14ac:dyDescent="0.25">
      <c r="A81" s="30">
        <f t="shared" si="43"/>
        <v>40764</v>
      </c>
      <c r="B81" s="30"/>
      <c r="C81" s="94"/>
      <c r="D81" s="42"/>
      <c r="E81" s="37" t="s">
        <v>173</v>
      </c>
      <c r="F81" s="37" t="s">
        <v>173</v>
      </c>
      <c r="G81" s="37" t="s">
        <v>52</v>
      </c>
      <c r="H81" s="37" t="s">
        <v>173</v>
      </c>
      <c r="I81" s="37" t="s">
        <v>173</v>
      </c>
      <c r="J81" s="41" t="e">
        <f t="shared" si="44"/>
        <v>#VALUE!</v>
      </c>
      <c r="K81" s="56" t="e">
        <f t="shared" si="45"/>
        <v>#VALUE!</v>
      </c>
      <c r="L81" s="57"/>
      <c r="M81" s="36"/>
      <c r="N81" s="36"/>
      <c r="O81" s="36"/>
      <c r="P81" s="35"/>
      <c r="Q81" s="38"/>
      <c r="R81" s="39"/>
      <c r="S81" s="59"/>
      <c r="T81" s="58"/>
      <c r="U81" s="38"/>
      <c r="V81" s="38"/>
      <c r="W81" s="36"/>
      <c r="X81" s="35"/>
      <c r="Y81" s="38"/>
      <c r="Z81" s="39"/>
      <c r="AA81" s="59"/>
      <c r="AB81" s="61"/>
      <c r="AC81" s="38"/>
      <c r="AD81" s="38"/>
      <c r="AE81" s="36"/>
      <c r="AF81" s="35"/>
      <c r="AG81" s="38"/>
      <c r="AH81" s="39"/>
      <c r="AI81" s="59"/>
      <c r="AJ81" s="58"/>
      <c r="AK81" s="38"/>
      <c r="AL81" s="38"/>
      <c r="AM81" s="36"/>
      <c r="AN81" s="35"/>
      <c r="AO81" s="38"/>
      <c r="AP81" s="39"/>
      <c r="AQ81" s="59"/>
      <c r="AR81" s="58"/>
      <c r="AS81" s="38"/>
      <c r="AT81" s="38"/>
      <c r="AU81" s="36"/>
      <c r="AV81" s="35"/>
      <c r="AW81" s="38"/>
      <c r="AX81" s="39"/>
      <c r="AY81" s="59"/>
      <c r="AZ81" s="35"/>
      <c r="BA81" s="38"/>
      <c r="BB81" s="39"/>
      <c r="BC81" s="59"/>
    </row>
    <row r="82" spans="1:55" x14ac:dyDescent="0.25">
      <c r="A82" s="30">
        <f t="shared" si="43"/>
        <v>40765</v>
      </c>
      <c r="B82" s="30"/>
      <c r="C82" s="94"/>
      <c r="D82" s="42"/>
      <c r="E82" s="37" t="s">
        <v>173</v>
      </c>
      <c r="F82" s="37" t="s">
        <v>173</v>
      </c>
      <c r="G82" s="37" t="s">
        <v>52</v>
      </c>
      <c r="H82" s="37" t="s">
        <v>173</v>
      </c>
      <c r="I82" s="37" t="s">
        <v>173</v>
      </c>
      <c r="J82" s="41" t="e">
        <f t="shared" si="44"/>
        <v>#VALUE!</v>
      </c>
      <c r="K82" s="56" t="e">
        <f t="shared" si="45"/>
        <v>#VALUE!</v>
      </c>
      <c r="L82" s="57"/>
      <c r="M82" s="36"/>
      <c r="N82" s="36"/>
      <c r="O82" s="36"/>
      <c r="P82" s="35"/>
      <c r="Q82" s="38"/>
      <c r="R82" s="39"/>
      <c r="S82" s="59"/>
      <c r="T82" s="58"/>
      <c r="U82" s="38"/>
      <c r="V82" s="38"/>
      <c r="W82" s="36"/>
      <c r="X82" s="35"/>
      <c r="Y82" s="38"/>
      <c r="Z82" s="39"/>
      <c r="AA82" s="59"/>
      <c r="AB82" s="61"/>
      <c r="AC82" s="38"/>
      <c r="AD82" s="38"/>
      <c r="AE82" s="36"/>
      <c r="AF82" s="35"/>
      <c r="AG82" s="38"/>
      <c r="AH82" s="39"/>
      <c r="AI82" s="59"/>
      <c r="AJ82" s="58"/>
      <c r="AK82" s="38"/>
      <c r="AL82" s="38"/>
      <c r="AM82" s="36"/>
      <c r="AN82" s="35"/>
      <c r="AO82" s="38"/>
      <c r="AP82" s="39"/>
      <c r="AQ82" s="59"/>
      <c r="AR82" s="58"/>
      <c r="AS82" s="38"/>
      <c r="AT82" s="38"/>
      <c r="AU82" s="36"/>
      <c r="AV82" s="35"/>
      <c r="AW82" s="38"/>
      <c r="AX82" s="39"/>
      <c r="AY82" s="59"/>
      <c r="AZ82" s="35"/>
      <c r="BA82" s="38"/>
      <c r="BB82" s="39"/>
      <c r="BC82" s="59"/>
    </row>
    <row r="83" spans="1:55" x14ac:dyDescent="0.25">
      <c r="A83" s="30">
        <f t="shared" si="43"/>
        <v>40766</v>
      </c>
      <c r="B83" s="30"/>
      <c r="C83" s="94"/>
      <c r="D83" s="42"/>
      <c r="E83" s="37" t="s">
        <v>173</v>
      </c>
      <c r="F83" s="37" t="s">
        <v>173</v>
      </c>
      <c r="G83" s="37" t="s">
        <v>52</v>
      </c>
      <c r="H83" s="37" t="s">
        <v>173</v>
      </c>
      <c r="I83" s="37" t="s">
        <v>173</v>
      </c>
      <c r="J83" s="41" t="e">
        <f t="shared" si="44"/>
        <v>#VALUE!</v>
      </c>
      <c r="K83" s="56" t="e">
        <f t="shared" si="45"/>
        <v>#VALUE!</v>
      </c>
      <c r="L83" s="57"/>
      <c r="M83" s="36"/>
      <c r="N83" s="36"/>
      <c r="O83" s="36"/>
      <c r="P83" s="35"/>
      <c r="Q83" s="38"/>
      <c r="R83" s="39"/>
      <c r="S83" s="59"/>
      <c r="T83" s="58"/>
      <c r="U83" s="38"/>
      <c r="V83" s="38"/>
      <c r="W83" s="36"/>
      <c r="X83" s="35"/>
      <c r="Y83" s="38"/>
      <c r="Z83" s="39"/>
      <c r="AA83" s="59"/>
      <c r="AB83" s="61"/>
      <c r="AC83" s="38"/>
      <c r="AD83" s="38"/>
      <c r="AE83" s="36"/>
      <c r="AF83" s="35"/>
      <c r="AG83" s="38"/>
      <c r="AH83" s="39"/>
      <c r="AI83" s="59"/>
      <c r="AJ83" s="58"/>
      <c r="AK83" s="38"/>
      <c r="AL83" s="38"/>
      <c r="AM83" s="36"/>
      <c r="AN83" s="35"/>
      <c r="AO83" s="38"/>
      <c r="AP83" s="39"/>
      <c r="AQ83" s="59"/>
      <c r="AR83" s="58"/>
      <c r="AS83" s="38"/>
      <c r="AT83" s="38"/>
      <c r="AU83" s="36"/>
      <c r="AV83" s="35"/>
      <c r="AW83" s="38"/>
      <c r="AX83" s="39"/>
      <c r="AY83" s="59"/>
      <c r="AZ83" s="35"/>
      <c r="BA83" s="38"/>
      <c r="BB83" s="39"/>
      <c r="BC83" s="59"/>
    </row>
    <row r="84" spans="1:55" x14ac:dyDescent="0.25">
      <c r="A84" s="30">
        <f t="shared" si="43"/>
        <v>40767</v>
      </c>
      <c r="B84" s="30" t="s">
        <v>89</v>
      </c>
      <c r="C84" s="94">
        <v>2.9999999999999997E-4</v>
      </c>
      <c r="D84" s="42">
        <v>-2.98E-2</v>
      </c>
      <c r="E84" s="37" t="s">
        <v>173</v>
      </c>
      <c r="F84" s="37" t="s">
        <v>173</v>
      </c>
      <c r="G84" s="37" t="s">
        <v>52</v>
      </c>
      <c r="H84" s="37" t="s">
        <v>173</v>
      </c>
      <c r="I84" s="37" t="s">
        <v>173</v>
      </c>
      <c r="J84" s="41" t="e">
        <f t="shared" si="44"/>
        <v>#VALUE!</v>
      </c>
      <c r="K84" s="56" t="e">
        <f t="shared" si="45"/>
        <v>#VALUE!</v>
      </c>
      <c r="L84" s="57"/>
      <c r="M84" s="36"/>
      <c r="N84" s="36"/>
      <c r="O84" s="36"/>
      <c r="P84" s="35"/>
      <c r="Q84" s="38"/>
      <c r="R84" s="39"/>
      <c r="S84" s="59"/>
      <c r="T84" s="58"/>
      <c r="U84" s="38"/>
      <c r="V84" s="38"/>
      <c r="W84" s="36"/>
      <c r="X84" s="35"/>
      <c r="Y84" s="38"/>
      <c r="Z84" s="39"/>
      <c r="AA84" s="59"/>
      <c r="AB84" s="61"/>
      <c r="AC84" s="38"/>
      <c r="AD84" s="38"/>
      <c r="AE84" s="36"/>
      <c r="AF84" s="35"/>
      <c r="AG84" s="38"/>
      <c r="AH84" s="39"/>
      <c r="AI84" s="59"/>
      <c r="AJ84" s="58"/>
      <c r="AK84" s="38"/>
      <c r="AL84" s="38"/>
      <c r="AM84" s="36"/>
      <c r="AN84" s="35"/>
      <c r="AO84" s="38"/>
      <c r="AP84" s="39"/>
      <c r="AQ84" s="59"/>
      <c r="AR84" s="58"/>
      <c r="AS84" s="38"/>
      <c r="AT84" s="38"/>
      <c r="AU84" s="36"/>
      <c r="AV84" s="35"/>
      <c r="AW84" s="38"/>
      <c r="AX84" s="39"/>
      <c r="AY84" s="59"/>
      <c r="AZ84" s="35"/>
      <c r="BA84" s="38"/>
      <c r="BB84" s="39"/>
      <c r="BC84" s="59"/>
    </row>
    <row r="85" spans="1:55" x14ac:dyDescent="0.25">
      <c r="A85" s="30">
        <f>A84+3</f>
        <v>40770</v>
      </c>
      <c r="B85" s="30" t="s">
        <v>89</v>
      </c>
      <c r="C85" s="39">
        <v>0</v>
      </c>
      <c r="D85" s="42">
        <v>-2.47E-2</v>
      </c>
      <c r="E85" s="37" t="s">
        <v>173</v>
      </c>
      <c r="F85" s="37" t="s">
        <v>173</v>
      </c>
      <c r="G85" s="37" t="s">
        <v>52</v>
      </c>
      <c r="H85" s="37" t="s">
        <v>173</v>
      </c>
      <c r="I85" s="37" t="s">
        <v>173</v>
      </c>
      <c r="J85" s="41" t="e">
        <f t="shared" ref="J85" si="46">(E85-H85)/E85</f>
        <v>#VALUE!</v>
      </c>
      <c r="K85" s="56" t="e">
        <f t="shared" ref="K85" si="47">(F85-I85)/F85</f>
        <v>#VALUE!</v>
      </c>
      <c r="L85" s="57"/>
      <c r="M85" s="36"/>
      <c r="N85" s="36"/>
      <c r="O85" s="36"/>
      <c r="P85" s="35"/>
      <c r="Q85" s="38"/>
      <c r="R85" s="39"/>
      <c r="S85" s="59"/>
      <c r="T85" s="58"/>
      <c r="U85" s="38"/>
      <c r="V85" s="38"/>
      <c r="W85" s="36"/>
      <c r="X85" s="35"/>
      <c r="Y85" s="38"/>
      <c r="Z85" s="39"/>
      <c r="AA85" s="59"/>
      <c r="AB85" s="61"/>
      <c r="AC85" s="38"/>
      <c r="AD85" s="38"/>
      <c r="AE85" s="36"/>
      <c r="AF85" s="35"/>
      <c r="AG85" s="38"/>
      <c r="AH85" s="39"/>
      <c r="AI85" s="59"/>
      <c r="AJ85" s="58"/>
      <c r="AK85" s="38"/>
      <c r="AL85" s="38"/>
      <c r="AM85" s="36"/>
      <c r="AN85" s="35"/>
      <c r="AO85" s="38"/>
      <c r="AP85" s="39"/>
      <c r="AQ85" s="59"/>
      <c r="AR85" s="58"/>
      <c r="AS85" s="38"/>
      <c r="AT85" s="38"/>
      <c r="AU85" s="36"/>
      <c r="AV85" s="35"/>
      <c r="AW85" s="38"/>
      <c r="AX85" s="39"/>
      <c r="AY85" s="59"/>
      <c r="AZ85" s="35"/>
      <c r="BA85" s="38"/>
      <c r="BB85" s="39"/>
      <c r="BC85" s="59"/>
    </row>
    <row r="86" spans="1:55" x14ac:dyDescent="0.25">
      <c r="A86" s="30">
        <f>A85+1</f>
        <v>40771</v>
      </c>
      <c r="B86" s="30" t="s">
        <v>89</v>
      </c>
      <c r="C86" s="42">
        <v>-4.7000000000000002E-3</v>
      </c>
      <c r="D86" s="42">
        <v>-5.8999999999999999E-3</v>
      </c>
      <c r="E86" s="37" t="s">
        <v>173</v>
      </c>
      <c r="F86" s="37" t="s">
        <v>173</v>
      </c>
      <c r="G86" s="37" t="s">
        <v>52</v>
      </c>
      <c r="H86" s="37" t="s">
        <v>173</v>
      </c>
      <c r="I86" s="37" t="s">
        <v>173</v>
      </c>
      <c r="J86" s="41" t="e">
        <f t="shared" ref="J86" si="48">(E86-H86)/E86</f>
        <v>#VALUE!</v>
      </c>
      <c r="K86" s="56" t="e">
        <f t="shared" ref="K86" si="49">(F86-I86)/F86</f>
        <v>#VALUE!</v>
      </c>
      <c r="L86" s="57"/>
      <c r="M86" s="36"/>
      <c r="N86" s="36"/>
      <c r="O86" s="36"/>
      <c r="P86" s="35"/>
      <c r="Q86" s="38"/>
      <c r="R86" s="39"/>
      <c r="S86" s="59"/>
      <c r="T86" s="58"/>
      <c r="U86" s="38"/>
      <c r="V86" s="38"/>
      <c r="W86" s="36"/>
      <c r="X86" s="35"/>
      <c r="Y86" s="38"/>
      <c r="Z86" s="39"/>
      <c r="AA86" s="59"/>
      <c r="AB86" s="61"/>
      <c r="AC86" s="38"/>
      <c r="AD86" s="38"/>
      <c r="AE86" s="36"/>
      <c r="AF86" s="35"/>
      <c r="AG86" s="38"/>
      <c r="AH86" s="39"/>
      <c r="AI86" s="59"/>
      <c r="AJ86" s="58"/>
      <c r="AK86" s="38"/>
      <c r="AL86" s="38"/>
      <c r="AM86" s="36"/>
      <c r="AN86" s="35"/>
      <c r="AO86" s="38"/>
      <c r="AP86" s="39"/>
      <c r="AQ86" s="59"/>
      <c r="AR86" s="58"/>
      <c r="AS86" s="38"/>
      <c r="AT86" s="38"/>
      <c r="AU86" s="36"/>
      <c r="AV86" s="35"/>
      <c r="AW86" s="38"/>
      <c r="AX86" s="39"/>
      <c r="AY86" s="59"/>
      <c r="AZ86" s="35"/>
      <c r="BA86" s="38"/>
      <c r="BB86" s="39"/>
      <c r="BC86" s="59"/>
    </row>
    <row r="87" spans="1:55" x14ac:dyDescent="0.25">
      <c r="A87" s="30">
        <f>A86+1</f>
        <v>40772</v>
      </c>
      <c r="B87" s="30" t="s">
        <v>89</v>
      </c>
      <c r="C87" s="42">
        <v>-5.3E-3</v>
      </c>
      <c r="D87" s="49">
        <v>2.5999999999999999E-3</v>
      </c>
      <c r="E87" s="37" t="s">
        <v>173</v>
      </c>
      <c r="F87" s="37" t="s">
        <v>173</v>
      </c>
      <c r="G87" s="37" t="s">
        <v>52</v>
      </c>
      <c r="H87" s="37" t="s">
        <v>173</v>
      </c>
      <c r="I87" s="37" t="s">
        <v>173</v>
      </c>
      <c r="J87" s="41" t="e">
        <f t="shared" ref="J87" si="50">(E87-H87)/E87</f>
        <v>#VALUE!</v>
      </c>
      <c r="K87" s="56" t="e">
        <f t="shared" ref="K87" si="51">(F87-I87)/F87</f>
        <v>#VALUE!</v>
      </c>
      <c r="L87" s="57"/>
      <c r="M87" s="36"/>
      <c r="N87" s="36"/>
      <c r="O87" s="36"/>
      <c r="P87" s="35"/>
      <c r="Q87" s="38"/>
      <c r="R87" s="39"/>
      <c r="S87" s="59"/>
      <c r="T87" s="58"/>
      <c r="U87" s="38"/>
      <c r="V87" s="38"/>
      <c r="W87" s="36"/>
      <c r="X87" s="35"/>
      <c r="Y87" s="38"/>
      <c r="Z87" s="39"/>
      <c r="AA87" s="59"/>
      <c r="AB87" s="61"/>
      <c r="AC87" s="38"/>
      <c r="AD87" s="38"/>
      <c r="AE87" s="36"/>
      <c r="AF87" s="35"/>
      <c r="AG87" s="38"/>
      <c r="AH87" s="39"/>
      <c r="AI87" s="59"/>
      <c r="AJ87" s="58"/>
      <c r="AK87" s="38"/>
      <c r="AL87" s="38"/>
      <c r="AM87" s="36"/>
      <c r="AN87" s="35"/>
      <c r="AO87" s="38"/>
      <c r="AP87" s="39"/>
      <c r="AQ87" s="59"/>
      <c r="AR87" s="58"/>
      <c r="AS87" s="38"/>
      <c r="AT87" s="38"/>
      <c r="AU87" s="36"/>
      <c r="AV87" s="35"/>
      <c r="AW87" s="38"/>
      <c r="AX87" s="39"/>
      <c r="AY87" s="59"/>
      <c r="AZ87" s="35"/>
      <c r="BA87" s="38"/>
      <c r="BB87" s="39"/>
      <c r="BC87" s="59"/>
    </row>
    <row r="88" spans="1:55" x14ac:dyDescent="0.25">
      <c r="A88" s="30">
        <f>A87+1</f>
        <v>40773</v>
      </c>
      <c r="B88" s="30" t="s">
        <v>89</v>
      </c>
      <c r="C88" s="42">
        <v>-6.1999999999999998E-3</v>
      </c>
      <c r="D88" s="49">
        <v>3.3999999999999998E-3</v>
      </c>
      <c r="E88" s="37" t="s">
        <v>173</v>
      </c>
      <c r="F88" s="37" t="s">
        <v>173</v>
      </c>
      <c r="G88" s="37" t="s">
        <v>52</v>
      </c>
      <c r="H88" s="37" t="s">
        <v>173</v>
      </c>
      <c r="I88" s="37" t="s">
        <v>173</v>
      </c>
      <c r="J88" s="41" t="e">
        <f t="shared" ref="J88" si="52">(E88-H88)/E88</f>
        <v>#VALUE!</v>
      </c>
      <c r="K88" s="56" t="e">
        <f t="shared" ref="K88" si="53">(F88-I88)/F88</f>
        <v>#VALUE!</v>
      </c>
      <c r="L88" s="57"/>
      <c r="M88" s="36"/>
      <c r="N88" s="36"/>
      <c r="O88" s="36"/>
      <c r="P88" s="35"/>
      <c r="Q88" s="38"/>
      <c r="R88" s="39"/>
      <c r="S88" s="59"/>
      <c r="T88" s="58"/>
      <c r="U88" s="38"/>
      <c r="V88" s="38"/>
      <c r="W88" s="36"/>
      <c r="X88" s="35"/>
      <c r="Y88" s="38"/>
      <c r="Z88" s="39"/>
      <c r="AA88" s="59"/>
      <c r="AB88" s="61"/>
      <c r="AC88" s="38"/>
      <c r="AD88" s="38"/>
      <c r="AE88" s="36"/>
      <c r="AF88" s="35"/>
      <c r="AG88" s="38"/>
      <c r="AH88" s="39"/>
      <c r="AI88" s="59"/>
      <c r="AJ88" s="58"/>
      <c r="AK88" s="38"/>
      <c r="AL88" s="38"/>
      <c r="AM88" s="36"/>
      <c r="AN88" s="35"/>
      <c r="AO88" s="38"/>
      <c r="AP88" s="39"/>
      <c r="AQ88" s="59"/>
      <c r="AR88" s="58"/>
      <c r="AS88" s="38"/>
      <c r="AT88" s="38"/>
      <c r="AU88" s="36"/>
      <c r="AV88" s="35"/>
      <c r="AW88" s="38"/>
      <c r="AX88" s="39"/>
      <c r="AY88" s="59"/>
      <c r="AZ88" s="35"/>
      <c r="BA88" s="38"/>
      <c r="BB88" s="39"/>
      <c r="BC88" s="59"/>
    </row>
    <row r="89" spans="1:55" x14ac:dyDescent="0.25">
      <c r="A89" s="30">
        <f>A88+1</f>
        <v>40774</v>
      </c>
      <c r="B89" s="30" t="s">
        <v>89</v>
      </c>
      <c r="C89" s="42">
        <v>-4.1000000000000003E-3</v>
      </c>
      <c r="D89" s="49">
        <v>4.1999999999999997E-3</v>
      </c>
      <c r="E89" s="37" t="s">
        <v>173</v>
      </c>
      <c r="F89" s="37" t="s">
        <v>173</v>
      </c>
      <c r="G89" s="37" t="s">
        <v>52</v>
      </c>
      <c r="H89" s="37" t="s">
        <v>173</v>
      </c>
      <c r="I89" s="37" t="s">
        <v>173</v>
      </c>
      <c r="J89" s="41" t="e">
        <f t="shared" ref="J89" si="54">(E89-H89)/E89</f>
        <v>#VALUE!</v>
      </c>
      <c r="K89" s="56" t="e">
        <f t="shared" ref="K89" si="55">(F89-I89)/F89</f>
        <v>#VALUE!</v>
      </c>
      <c r="L89" s="57"/>
      <c r="M89" s="36"/>
      <c r="N89" s="36"/>
      <c r="O89" s="36"/>
      <c r="P89" s="35"/>
      <c r="Q89" s="38"/>
      <c r="R89" s="39"/>
      <c r="S89" s="59"/>
      <c r="T89" s="58"/>
      <c r="U89" s="38"/>
      <c r="V89" s="38"/>
      <c r="W89" s="36"/>
      <c r="X89" s="35"/>
      <c r="Y89" s="38"/>
      <c r="Z89" s="39"/>
      <c r="AA89" s="59"/>
      <c r="AB89" s="61"/>
      <c r="AC89" s="38"/>
      <c r="AD89" s="38"/>
      <c r="AE89" s="36"/>
      <c r="AF89" s="35"/>
      <c r="AG89" s="38"/>
      <c r="AH89" s="39"/>
      <c r="AI89" s="59"/>
      <c r="AJ89" s="58"/>
      <c r="AK89" s="38"/>
      <c r="AL89" s="38"/>
      <c r="AM89" s="36"/>
      <c r="AN89" s="35"/>
      <c r="AO89" s="38"/>
      <c r="AP89" s="39"/>
      <c r="AQ89" s="59"/>
      <c r="AR89" s="58"/>
      <c r="AS89" s="38"/>
      <c r="AT89" s="38"/>
      <c r="AU89" s="36"/>
      <c r="AV89" s="35"/>
      <c r="AW89" s="38"/>
      <c r="AX89" s="39"/>
      <c r="AY89" s="59"/>
      <c r="AZ89" s="35"/>
      <c r="BA89" s="38"/>
      <c r="BB89" s="39"/>
      <c r="BC89" s="59"/>
    </row>
    <row r="90" spans="1:55" x14ac:dyDescent="0.25">
      <c r="A90" s="30">
        <f>A89+3</f>
        <v>40777</v>
      </c>
      <c r="B90" s="30" t="s">
        <v>89</v>
      </c>
      <c r="C90" s="42">
        <v>-3.8E-3</v>
      </c>
      <c r="D90" s="49">
        <v>5.0000000000000001E-3</v>
      </c>
      <c r="E90" s="37" t="s">
        <v>173</v>
      </c>
      <c r="F90" s="37" t="s">
        <v>173</v>
      </c>
      <c r="G90" s="37" t="s">
        <v>52</v>
      </c>
      <c r="H90" s="37" t="s">
        <v>173</v>
      </c>
      <c r="I90" s="37" t="s">
        <v>173</v>
      </c>
      <c r="J90" s="41" t="e">
        <f t="shared" ref="J90" si="56">(E90-H90)/E90</f>
        <v>#VALUE!</v>
      </c>
      <c r="K90" s="56" t="e">
        <f t="shared" ref="K90" si="57">(F90-I90)/F90</f>
        <v>#VALUE!</v>
      </c>
      <c r="L90" s="57"/>
      <c r="M90" s="36"/>
      <c r="N90" s="36"/>
      <c r="O90" s="36"/>
      <c r="P90" s="35"/>
      <c r="Q90" s="38"/>
      <c r="R90" s="39"/>
      <c r="S90" s="59"/>
      <c r="T90" s="58"/>
      <c r="U90" s="38"/>
      <c r="V90" s="38"/>
      <c r="W90" s="36"/>
      <c r="X90" s="35"/>
      <c r="Y90" s="38"/>
      <c r="Z90" s="39"/>
      <c r="AA90" s="59"/>
      <c r="AB90" s="61"/>
      <c r="AC90" s="38"/>
      <c r="AD90" s="38"/>
      <c r="AE90" s="36"/>
      <c r="AF90" s="35"/>
      <c r="AG90" s="38"/>
      <c r="AH90" s="39"/>
      <c r="AI90" s="59"/>
      <c r="AJ90" s="58"/>
      <c r="AK90" s="38"/>
      <c r="AL90" s="38"/>
      <c r="AM90" s="36"/>
      <c r="AN90" s="35"/>
      <c r="AO90" s="38"/>
      <c r="AP90" s="39"/>
      <c r="AQ90" s="59"/>
      <c r="AR90" s="58"/>
      <c r="AS90" s="38"/>
      <c r="AT90" s="38"/>
      <c r="AU90" s="36"/>
      <c r="AV90" s="35"/>
      <c r="AW90" s="38"/>
      <c r="AX90" s="39"/>
      <c r="AY90" s="59"/>
      <c r="AZ90" s="35"/>
      <c r="BA90" s="38"/>
      <c r="BB90" s="39"/>
      <c r="BC90" s="59"/>
    </row>
    <row r="91" spans="1:55" x14ac:dyDescent="0.25">
      <c r="A91" s="30">
        <f>A90+1</f>
        <v>40778</v>
      </c>
      <c r="B91" s="30" t="s">
        <v>89</v>
      </c>
      <c r="C91" s="42">
        <v>-4.0000000000000001E-3</v>
      </c>
      <c r="D91" s="49">
        <v>1.9E-3</v>
      </c>
      <c r="E91" s="37" t="s">
        <v>173</v>
      </c>
      <c r="F91" s="37" t="s">
        <v>173</v>
      </c>
      <c r="G91" s="37" t="s">
        <v>52</v>
      </c>
      <c r="H91" s="37" t="s">
        <v>173</v>
      </c>
      <c r="I91" s="37" t="s">
        <v>173</v>
      </c>
      <c r="J91" s="41" t="e">
        <f t="shared" ref="J91" si="58">(E91-H91)/E91</f>
        <v>#VALUE!</v>
      </c>
      <c r="K91" s="56" t="e">
        <f t="shared" ref="K91" si="59">(F91-I91)/F91</f>
        <v>#VALUE!</v>
      </c>
      <c r="L91" s="57"/>
      <c r="M91" s="36"/>
      <c r="N91" s="36"/>
      <c r="O91" s="36"/>
      <c r="P91" s="35"/>
      <c r="Q91" s="38"/>
      <c r="R91" s="39"/>
      <c r="S91" s="59"/>
      <c r="T91" s="58"/>
      <c r="U91" s="38"/>
      <c r="V91" s="38"/>
      <c r="W91" s="36"/>
      <c r="X91" s="35"/>
      <c r="Y91" s="38"/>
      <c r="Z91" s="39"/>
      <c r="AA91" s="59"/>
      <c r="AB91" s="61"/>
      <c r="AC91" s="38"/>
      <c r="AD91" s="38"/>
      <c r="AE91" s="36"/>
      <c r="AF91" s="35"/>
      <c r="AG91" s="38"/>
      <c r="AH91" s="39"/>
      <c r="AI91" s="59"/>
      <c r="AJ91" s="58"/>
      <c r="AK91" s="38"/>
      <c r="AL91" s="38"/>
      <c r="AM91" s="36"/>
      <c r="AN91" s="35"/>
      <c r="AO91" s="38"/>
      <c r="AP91" s="39"/>
      <c r="AQ91" s="59"/>
      <c r="AR91" s="58"/>
      <c r="AS91" s="38"/>
      <c r="AT91" s="38"/>
      <c r="AU91" s="36"/>
      <c r="AV91" s="35"/>
      <c r="AW91" s="38"/>
      <c r="AX91" s="39"/>
      <c r="AY91" s="59"/>
      <c r="AZ91" s="35"/>
      <c r="BA91" s="38"/>
      <c r="BB91" s="39"/>
      <c r="BC91" s="59"/>
    </row>
    <row r="92" spans="1:55" x14ac:dyDescent="0.25">
      <c r="A92" s="30">
        <f>A91+1</f>
        <v>40779</v>
      </c>
      <c r="B92" s="30" t="s">
        <v>181</v>
      </c>
      <c r="C92" s="49">
        <v>1.9199999999999998E-2</v>
      </c>
      <c r="D92" s="49">
        <v>2.0899999999999998E-2</v>
      </c>
      <c r="E92" s="37" t="s">
        <v>173</v>
      </c>
      <c r="F92" s="37">
        <v>67.97</v>
      </c>
      <c r="G92" s="37" t="s">
        <v>125</v>
      </c>
      <c r="H92" s="37" t="s">
        <v>173</v>
      </c>
      <c r="I92" s="37">
        <v>62.26</v>
      </c>
      <c r="J92" s="41" t="e">
        <f t="shared" ref="J92" si="60">(E92-H92)/E92</f>
        <v>#VALUE!</v>
      </c>
      <c r="K92" s="56">
        <f t="shared" ref="K92" si="61">(F92-I92)/F92</f>
        <v>8.4007650434015022E-2</v>
      </c>
      <c r="L92" s="57"/>
      <c r="M92" s="36"/>
      <c r="N92" s="36"/>
      <c r="O92" s="36"/>
      <c r="P92" s="35"/>
      <c r="Q92" s="38"/>
      <c r="R92" s="39"/>
      <c r="S92" s="59"/>
      <c r="T92" s="58"/>
      <c r="U92" s="38"/>
      <c r="V92" s="38"/>
      <c r="W92" s="36"/>
      <c r="X92" s="35"/>
      <c r="Y92" s="38"/>
      <c r="Z92" s="39"/>
      <c r="AA92" s="59"/>
      <c r="AB92" s="61"/>
      <c r="AC92" s="38"/>
      <c r="AD92" s="38"/>
      <c r="AE92" s="36"/>
      <c r="AF92" s="35"/>
      <c r="AG92" s="38"/>
      <c r="AH92" s="39"/>
      <c r="AI92" s="59"/>
      <c r="AJ92" s="58"/>
      <c r="AK92" s="38"/>
      <c r="AL92" s="38"/>
      <c r="AM92" s="36"/>
      <c r="AN92" s="35"/>
      <c r="AO92" s="38"/>
      <c r="AP92" s="39"/>
      <c r="AQ92" s="59"/>
      <c r="AR92" s="58"/>
      <c r="AS92" s="38"/>
      <c r="AT92" s="38"/>
      <c r="AU92" s="36"/>
      <c r="AV92" s="35"/>
      <c r="AW92" s="38"/>
      <c r="AX92" s="39"/>
      <c r="AY92" s="59"/>
      <c r="AZ92" s="35"/>
      <c r="BA92" s="38"/>
      <c r="BB92" s="39"/>
      <c r="BC92" s="59"/>
    </row>
    <row r="93" spans="1:55" x14ac:dyDescent="0.25">
      <c r="A93" s="30">
        <f>A92+1</f>
        <v>40780</v>
      </c>
      <c r="B93" s="30" t="s">
        <v>181</v>
      </c>
      <c r="C93" s="49">
        <v>1.66E-2</v>
      </c>
      <c r="D93" s="49">
        <v>2.2100000000000002E-2</v>
      </c>
      <c r="E93" s="37">
        <v>67.97</v>
      </c>
      <c r="F93" s="37">
        <v>68.739999999999995</v>
      </c>
      <c r="G93" s="37" t="s">
        <v>125</v>
      </c>
      <c r="H93" s="37">
        <v>63.85</v>
      </c>
      <c r="I93" s="37">
        <v>63.42</v>
      </c>
      <c r="J93" s="41">
        <f t="shared" ref="J93" si="62">(E93-H93)/E93</f>
        <v>6.0614977195821651E-2</v>
      </c>
      <c r="K93" s="56">
        <f t="shared" ref="K93" si="63">(F93-I93)/F93</f>
        <v>7.7393075356415389E-2</v>
      </c>
      <c r="L93" s="57"/>
      <c r="M93" s="36"/>
      <c r="N93" s="36"/>
      <c r="O93" s="36"/>
      <c r="P93" s="35"/>
      <c r="Q93" s="38"/>
      <c r="R93" s="49"/>
      <c r="S93" s="95"/>
      <c r="T93" s="58"/>
      <c r="U93" s="38"/>
      <c r="V93" s="38"/>
      <c r="W93" s="36"/>
      <c r="X93" s="35"/>
      <c r="Y93" s="38"/>
      <c r="Z93" s="39"/>
      <c r="AA93" s="59"/>
      <c r="AB93" s="61"/>
      <c r="AC93" s="38"/>
      <c r="AD93" s="38"/>
      <c r="AE93" s="36"/>
      <c r="AF93" s="35"/>
      <c r="AG93" s="38"/>
      <c r="AH93" s="39"/>
      <c r="AI93" s="59"/>
      <c r="AJ93" s="58"/>
      <c r="AK93" s="38"/>
      <c r="AL93" s="38"/>
      <c r="AM93" s="36"/>
      <c r="AN93" s="35"/>
      <c r="AO93" s="38"/>
      <c r="AP93" s="39"/>
      <c r="AQ93" s="59"/>
      <c r="AR93" s="58"/>
      <c r="AS93" s="38"/>
      <c r="AT93" s="38"/>
      <c r="AU93" s="36"/>
      <c r="AV93" s="35"/>
      <c r="AW93" s="38"/>
      <c r="AX93" s="39"/>
      <c r="AY93" s="59"/>
      <c r="AZ93" s="35"/>
      <c r="BA93" s="38"/>
      <c r="BB93" s="39"/>
      <c r="BC93" s="59"/>
    </row>
    <row r="94" spans="1:55" x14ac:dyDescent="0.25">
      <c r="A94" s="30">
        <f>A93+1</f>
        <v>40781</v>
      </c>
      <c r="B94" s="30" t="s">
        <v>181</v>
      </c>
      <c r="C94" s="49">
        <v>1.5299999999999999E-2</v>
      </c>
      <c r="D94" s="49">
        <v>2.52E-2</v>
      </c>
      <c r="E94" s="37">
        <v>67.97</v>
      </c>
      <c r="F94" s="37">
        <v>65.23</v>
      </c>
      <c r="G94" s="37" t="s">
        <v>132</v>
      </c>
      <c r="H94" s="37">
        <v>63.85</v>
      </c>
      <c r="I94" s="37">
        <v>59.97</v>
      </c>
      <c r="J94" s="41">
        <f t="shared" ref="J94" si="64">(E94-H94)/E94</f>
        <v>6.0614977195821651E-2</v>
      </c>
      <c r="K94" s="56">
        <f t="shared" ref="K94" si="65">(F94-I94)/F94</f>
        <v>8.0637743369615281E-2</v>
      </c>
      <c r="L94" s="57"/>
      <c r="M94" s="36"/>
      <c r="N94" s="36"/>
      <c r="O94" s="36"/>
      <c r="P94" s="35"/>
      <c r="Q94" s="38"/>
      <c r="R94" s="39"/>
      <c r="S94" s="59"/>
      <c r="T94" s="58"/>
      <c r="U94" s="38"/>
      <c r="V94" s="38"/>
      <c r="W94" s="36"/>
      <c r="X94" s="35"/>
      <c r="Y94" s="38"/>
      <c r="Z94" s="39"/>
      <c r="AA94" s="59"/>
      <c r="AB94" s="61"/>
      <c r="AC94" s="38"/>
      <c r="AD94" s="38"/>
      <c r="AE94" s="36"/>
      <c r="AF94" s="35"/>
      <c r="AG94" s="38"/>
      <c r="AH94" s="39"/>
      <c r="AI94" s="59"/>
      <c r="AJ94" s="58"/>
      <c r="AK94" s="38"/>
      <c r="AL94" s="38"/>
      <c r="AM94" s="36"/>
      <c r="AN94" s="35"/>
      <c r="AO94" s="38"/>
      <c r="AP94" s="39"/>
      <c r="AQ94" s="59"/>
      <c r="AR94" s="58"/>
      <c r="AS94" s="38"/>
      <c r="AT94" s="38"/>
      <c r="AU94" s="36"/>
      <c r="AV94" s="35"/>
      <c r="AW94" s="38"/>
      <c r="AX94" s="39"/>
      <c r="AY94" s="59"/>
      <c r="AZ94" s="35"/>
      <c r="BA94" s="38"/>
      <c r="BB94" s="39"/>
      <c r="BC94" s="59"/>
    </row>
    <row r="95" spans="1:55" x14ac:dyDescent="0.25">
      <c r="A95" s="30">
        <f>A94+3</f>
        <v>40784</v>
      </c>
      <c r="B95" s="30" t="s">
        <v>180</v>
      </c>
      <c r="C95" s="49">
        <v>1.09E-2</v>
      </c>
      <c r="D95" s="49">
        <v>1.61E-2</v>
      </c>
      <c r="E95" s="37">
        <v>67.97</v>
      </c>
      <c r="F95" s="37">
        <v>68.739999999999995</v>
      </c>
      <c r="G95" s="37" t="s">
        <v>132</v>
      </c>
      <c r="H95" s="37">
        <v>63.85</v>
      </c>
      <c r="I95" s="37">
        <v>63.03</v>
      </c>
      <c r="J95" s="41">
        <f t="shared" ref="J95" si="66">(E95-H95)/E95</f>
        <v>6.0614977195821651E-2</v>
      </c>
      <c r="K95" s="56">
        <f t="shared" ref="K95" si="67">(F95-I95)/F95</f>
        <v>8.3066627873145102E-2</v>
      </c>
      <c r="L95" s="57"/>
      <c r="M95" s="36"/>
      <c r="N95" s="36"/>
      <c r="O95" s="36"/>
      <c r="P95" s="35"/>
      <c r="Q95" s="38"/>
      <c r="R95" s="39"/>
      <c r="S95" s="59"/>
      <c r="T95" s="58"/>
      <c r="U95" s="38"/>
      <c r="V95" s="38"/>
      <c r="W95" s="36"/>
      <c r="X95" s="35"/>
      <c r="Y95" s="38"/>
      <c r="Z95" s="39"/>
      <c r="AA95" s="59"/>
      <c r="AB95" s="61"/>
      <c r="AC95" s="38"/>
      <c r="AD95" s="38"/>
      <c r="AE95" s="36"/>
      <c r="AF95" s="35"/>
      <c r="AG95" s="38"/>
      <c r="AH95" s="39"/>
      <c r="AI95" s="59"/>
      <c r="AJ95" s="58"/>
      <c r="AK95" s="38"/>
      <c r="AL95" s="38"/>
      <c r="AM95" s="36"/>
      <c r="AN95" s="35"/>
      <c r="AO95" s="38"/>
      <c r="AP95" s="39"/>
      <c r="AQ95" s="59"/>
      <c r="AR95" s="58"/>
      <c r="AS95" s="38"/>
      <c r="AT95" s="38"/>
      <c r="AU95" s="36"/>
      <c r="AV95" s="35"/>
      <c r="AW95" s="38"/>
      <c r="AX95" s="39"/>
      <c r="AY95" s="59"/>
      <c r="AZ95" s="35"/>
      <c r="BA95" s="38"/>
      <c r="BB95" s="39"/>
      <c r="BC95" s="59"/>
    </row>
    <row r="96" spans="1:55" x14ac:dyDescent="0.25">
      <c r="A96" s="30">
        <f>A95+1</f>
        <v>40785</v>
      </c>
      <c r="B96" s="30" t="s">
        <v>89</v>
      </c>
      <c r="C96" s="49">
        <v>2.3999999999999998E-3</v>
      </c>
      <c r="D96" s="49">
        <v>4.1999999999999997E-3</v>
      </c>
      <c r="E96" s="37">
        <v>67.97</v>
      </c>
      <c r="F96" s="37" t="s">
        <v>120</v>
      </c>
      <c r="G96" s="37" t="s">
        <v>120</v>
      </c>
      <c r="H96" s="37">
        <v>66.19</v>
      </c>
      <c r="I96" s="37" t="s">
        <v>120</v>
      </c>
      <c r="J96" s="41">
        <f t="shared" ref="J96" si="68">(E96-H96)/E96</f>
        <v>2.6188024128291909E-2</v>
      </c>
      <c r="K96" s="56" t="e">
        <f t="shared" ref="K96" si="69">(F96-I96)/F96</f>
        <v>#VALUE!</v>
      </c>
      <c r="L96" s="57"/>
      <c r="M96" s="36"/>
      <c r="N96" s="36"/>
      <c r="O96" s="36"/>
      <c r="P96" s="35"/>
      <c r="Q96" s="38"/>
      <c r="R96" s="39"/>
      <c r="S96" s="59"/>
      <c r="T96" s="58"/>
      <c r="U96" s="38"/>
      <c r="V96" s="38"/>
      <c r="W96" s="36"/>
      <c r="X96" s="35"/>
      <c r="Y96" s="38"/>
      <c r="Z96" s="39"/>
      <c r="AA96" s="59"/>
      <c r="AB96" s="61"/>
      <c r="AC96" s="38"/>
      <c r="AD96" s="38"/>
      <c r="AE96" s="36"/>
      <c r="AF96" s="35"/>
      <c r="AG96" s="38"/>
      <c r="AH96" s="39"/>
      <c r="AI96" s="59"/>
      <c r="AJ96" s="58"/>
      <c r="AK96" s="38"/>
      <c r="AL96" s="38"/>
      <c r="AM96" s="36"/>
      <c r="AN96" s="35"/>
      <c r="AO96" s="38"/>
      <c r="AP96" s="39"/>
      <c r="AQ96" s="59"/>
      <c r="AR96" s="58"/>
      <c r="AS96" s="38"/>
      <c r="AT96" s="38"/>
      <c r="AU96" s="36"/>
      <c r="AV96" s="35"/>
      <c r="AW96" s="38"/>
      <c r="AX96" s="39"/>
      <c r="AY96" s="59"/>
      <c r="AZ96" s="35"/>
      <c r="BA96" s="38"/>
      <c r="BB96" s="39"/>
      <c r="BC96" s="59"/>
    </row>
    <row r="97" spans="1:55" x14ac:dyDescent="0.25">
      <c r="A97" s="30">
        <f>A96+1</f>
        <v>40786</v>
      </c>
      <c r="B97" s="30" t="s">
        <v>89</v>
      </c>
      <c r="C97" s="49">
        <v>2.5999999999999999E-3</v>
      </c>
      <c r="D97" s="49">
        <v>2.3E-3</v>
      </c>
      <c r="E97" s="37">
        <v>67.97</v>
      </c>
      <c r="F97" s="37" t="s">
        <v>120</v>
      </c>
      <c r="G97" s="37" t="s">
        <v>120</v>
      </c>
      <c r="H97" s="37">
        <v>66.930000000000007</v>
      </c>
      <c r="I97" s="37" t="s">
        <v>120</v>
      </c>
      <c r="J97" s="41">
        <f t="shared" ref="J97" si="70">(E97-H97)/E97</f>
        <v>1.5300868030013124E-2</v>
      </c>
      <c r="K97" s="56" t="e">
        <f t="shared" ref="K97" si="71">(F97-I97)/F97</f>
        <v>#VALUE!</v>
      </c>
      <c r="L97" s="57"/>
      <c r="M97" s="36"/>
      <c r="N97" s="36"/>
      <c r="O97" s="36"/>
      <c r="P97" s="35"/>
      <c r="Q97" s="38"/>
      <c r="R97" s="49"/>
      <c r="S97" s="95"/>
      <c r="T97" s="58"/>
      <c r="U97" s="38"/>
      <c r="V97" s="38"/>
      <c r="W97" s="36"/>
      <c r="X97" s="35"/>
      <c r="Y97" s="38"/>
      <c r="Z97" s="99"/>
      <c r="AA97" s="100"/>
      <c r="AB97" s="61"/>
      <c r="AC97" s="38"/>
      <c r="AD97" s="38"/>
      <c r="AE97" s="36"/>
      <c r="AF97" s="35"/>
      <c r="AG97" s="38"/>
      <c r="AH97" s="39"/>
      <c r="AI97" s="59"/>
      <c r="AJ97" s="58"/>
      <c r="AK97" s="38"/>
      <c r="AL97" s="38"/>
      <c r="AM97" s="36"/>
      <c r="AN97" s="35"/>
      <c r="AO97" s="38"/>
      <c r="AP97" s="39"/>
      <c r="AQ97" s="59"/>
      <c r="AR97" s="58"/>
      <c r="AS97" s="38"/>
      <c r="AT97" s="38"/>
      <c r="AU97" s="36"/>
      <c r="AV97" s="35"/>
      <c r="AW97" s="38"/>
      <c r="AX97" s="39"/>
      <c r="AY97" s="59"/>
      <c r="AZ97" s="35"/>
      <c r="BA97" s="38"/>
      <c r="BB97" s="39"/>
      <c r="BC97" s="59"/>
    </row>
    <row r="98" spans="1:55" x14ac:dyDescent="0.25">
      <c r="A98" s="30">
        <f>A97+1</f>
        <v>40787</v>
      </c>
      <c r="B98" s="30" t="s">
        <v>89</v>
      </c>
      <c r="C98" s="49">
        <v>1.6000000000000001E-3</v>
      </c>
      <c r="D98" s="49">
        <v>6.9999999999999999E-4</v>
      </c>
      <c r="E98" s="37" t="s">
        <v>120</v>
      </c>
      <c r="F98" s="37" t="s">
        <v>120</v>
      </c>
      <c r="G98" s="37" t="s">
        <v>120</v>
      </c>
      <c r="H98" s="37" t="s">
        <v>120</v>
      </c>
      <c r="I98" s="37" t="s">
        <v>120</v>
      </c>
      <c r="J98" s="41" t="e">
        <f t="shared" ref="J98" si="72">(E98-H98)/E98</f>
        <v>#VALUE!</v>
      </c>
      <c r="K98" s="56" t="e">
        <f t="shared" ref="K98" si="73">(F98-I98)/F98</f>
        <v>#VALUE!</v>
      </c>
      <c r="L98" s="57"/>
      <c r="M98" s="36"/>
      <c r="N98" s="36"/>
      <c r="O98" s="36"/>
      <c r="P98" s="35"/>
      <c r="Q98" s="38"/>
      <c r="R98" s="39"/>
      <c r="S98" s="59"/>
      <c r="T98" s="58"/>
      <c r="U98" s="38"/>
      <c r="V98" s="38"/>
      <c r="W98" s="36"/>
      <c r="X98" s="35"/>
      <c r="Y98" s="38"/>
      <c r="Z98" s="39"/>
      <c r="AA98" s="59"/>
      <c r="AB98" s="61"/>
      <c r="AC98" s="38"/>
      <c r="AD98" s="38"/>
      <c r="AE98" s="36"/>
      <c r="AF98" s="35"/>
      <c r="AG98" s="38"/>
      <c r="AH98" s="39"/>
      <c r="AI98" s="59"/>
      <c r="AJ98" s="58"/>
      <c r="AK98" s="38"/>
      <c r="AL98" s="38"/>
      <c r="AM98" s="36"/>
      <c r="AN98" s="35"/>
      <c r="AO98" s="38"/>
      <c r="AP98" s="39"/>
      <c r="AQ98" s="59"/>
      <c r="AR98" s="58"/>
      <c r="AS98" s="38"/>
      <c r="AT98" s="38"/>
      <c r="AU98" s="36"/>
      <c r="AV98" s="35"/>
      <c r="AW98" s="38"/>
      <c r="AX98" s="39"/>
      <c r="AY98" s="59"/>
      <c r="AZ98" s="35"/>
      <c r="BA98" s="38"/>
      <c r="BB98" s="39"/>
      <c r="BC98" s="59"/>
    </row>
    <row r="99" spans="1:55" x14ac:dyDescent="0.25">
      <c r="A99" s="30">
        <f>A98+1</f>
        <v>40788</v>
      </c>
      <c r="B99" s="30" t="s">
        <v>89</v>
      </c>
      <c r="C99" s="49">
        <v>1.1000000000000001E-3</v>
      </c>
      <c r="D99" s="42">
        <v>-5.0000000000000001E-4</v>
      </c>
      <c r="E99" s="37" t="s">
        <v>120</v>
      </c>
      <c r="F99" s="37" t="s">
        <v>120</v>
      </c>
      <c r="G99" s="37" t="s">
        <v>120</v>
      </c>
      <c r="H99" s="37" t="s">
        <v>120</v>
      </c>
      <c r="I99" s="37" t="s">
        <v>120</v>
      </c>
      <c r="J99" s="41" t="e">
        <f t="shared" ref="J99" si="74">(E99-H99)/E99</f>
        <v>#VALUE!</v>
      </c>
      <c r="K99" s="56" t="e">
        <f t="shared" ref="K99" si="75">(F99-I99)/F99</f>
        <v>#VALUE!</v>
      </c>
      <c r="L99" s="57"/>
      <c r="M99" s="36"/>
      <c r="N99" s="36"/>
      <c r="O99" s="36"/>
      <c r="P99" s="35"/>
      <c r="Q99" s="38"/>
      <c r="R99" s="39"/>
      <c r="S99" s="59"/>
      <c r="T99" s="58"/>
      <c r="U99" s="38"/>
      <c r="V99" s="38"/>
      <c r="W99" s="36"/>
      <c r="X99" s="35"/>
      <c r="Y99" s="38"/>
      <c r="Z99" s="39"/>
      <c r="AA99" s="59"/>
      <c r="AB99" s="61"/>
      <c r="AC99" s="38"/>
      <c r="AD99" s="38"/>
      <c r="AE99" s="36"/>
      <c r="AF99" s="35"/>
      <c r="AG99" s="38"/>
      <c r="AH99" s="39"/>
      <c r="AI99" s="59"/>
      <c r="AJ99" s="58"/>
      <c r="AK99" s="38"/>
      <c r="AL99" s="38"/>
      <c r="AM99" s="36"/>
      <c r="AN99" s="35"/>
      <c r="AO99" s="38"/>
      <c r="AP99" s="39"/>
      <c r="AQ99" s="59"/>
      <c r="AR99" s="58"/>
      <c r="AS99" s="38"/>
      <c r="AT99" s="38"/>
      <c r="AU99" s="36"/>
      <c r="AV99" s="35"/>
      <c r="AW99" s="38"/>
      <c r="AX99" s="39"/>
      <c r="AY99" s="59"/>
      <c r="AZ99" s="35"/>
      <c r="BA99" s="38"/>
      <c r="BB99" s="39"/>
      <c r="BC99" s="59"/>
    </row>
    <row r="100" spans="1:55" x14ac:dyDescent="0.25">
      <c r="A100" s="30">
        <f>A99+4</f>
        <v>40792</v>
      </c>
      <c r="B100" s="30" t="s">
        <v>184</v>
      </c>
      <c r="C100" s="42">
        <v>-4.5400000000000003E-2</v>
      </c>
      <c r="D100" s="42">
        <v>-2.3699999999999999E-2</v>
      </c>
      <c r="E100" s="37" t="s">
        <v>120</v>
      </c>
      <c r="F100" s="37">
        <v>70.81</v>
      </c>
      <c r="G100" s="37" t="s">
        <v>120</v>
      </c>
      <c r="H100" s="37" t="s">
        <v>120</v>
      </c>
      <c r="I100" s="37">
        <v>75.349999999999994</v>
      </c>
      <c r="J100" s="41" t="e">
        <f t="shared" ref="J100" si="76">(E100-H100)/E100</f>
        <v>#VALUE!</v>
      </c>
      <c r="K100" s="56">
        <f t="shared" ref="K100:K105" si="77">(F100-I100)/F100</f>
        <v>-6.4115237960739896E-2</v>
      </c>
      <c r="L100" s="57"/>
      <c r="M100" s="36"/>
      <c r="N100" s="36"/>
      <c r="O100" s="36"/>
      <c r="P100" s="35"/>
      <c r="Q100" s="38"/>
      <c r="R100" s="39"/>
      <c r="S100" s="59"/>
      <c r="T100" s="58"/>
      <c r="U100" s="38"/>
      <c r="V100" s="38"/>
      <c r="W100" s="36"/>
      <c r="X100" s="35"/>
      <c r="Y100" s="38"/>
      <c r="Z100" s="39"/>
      <c r="AA100" s="59"/>
      <c r="AB100" s="61"/>
      <c r="AC100" s="38"/>
      <c r="AD100" s="38"/>
      <c r="AE100" s="36"/>
      <c r="AF100" s="35"/>
      <c r="AG100" s="38"/>
      <c r="AH100" s="39"/>
      <c r="AI100" s="59"/>
      <c r="AJ100" s="58"/>
      <c r="AK100" s="38"/>
      <c r="AL100" s="38"/>
      <c r="AM100" s="36"/>
      <c r="AN100" s="35"/>
      <c r="AO100" s="38"/>
      <c r="AP100" s="39"/>
      <c r="AQ100" s="59"/>
      <c r="AR100" s="58"/>
      <c r="AS100" s="38"/>
      <c r="AT100" s="38"/>
      <c r="AU100" s="36"/>
      <c r="AV100" s="35"/>
      <c r="AW100" s="38"/>
      <c r="AX100" s="39"/>
      <c r="AY100" s="59"/>
      <c r="AZ100" s="35"/>
      <c r="BA100" s="38"/>
      <c r="BB100" s="39"/>
      <c r="BC100" s="59"/>
    </row>
    <row r="101" spans="1:55" x14ac:dyDescent="0.25">
      <c r="A101" s="30">
        <f>A100+1</f>
        <v>40793</v>
      </c>
      <c r="B101" s="30" t="s">
        <v>44</v>
      </c>
      <c r="C101" s="42">
        <v>-2.6499999999999999E-2</v>
      </c>
      <c r="D101" s="42">
        <v>-1.9E-3</v>
      </c>
      <c r="E101" s="37" t="s">
        <v>120</v>
      </c>
      <c r="F101" s="37">
        <v>70.81</v>
      </c>
      <c r="G101" s="37" t="s">
        <v>120</v>
      </c>
      <c r="H101" s="37" t="s">
        <v>120</v>
      </c>
      <c r="I101" s="37">
        <v>75.09</v>
      </c>
      <c r="J101" s="41" t="e">
        <f t="shared" ref="J101" si="78">(E101-H101)/E101</f>
        <v>#VALUE!</v>
      </c>
      <c r="K101" s="56">
        <f t="shared" si="77"/>
        <v>-6.0443440192063283E-2</v>
      </c>
      <c r="L101" s="57"/>
      <c r="M101" s="36"/>
      <c r="N101" s="36"/>
      <c r="O101" s="36"/>
      <c r="P101" s="35"/>
      <c r="Q101" s="38"/>
      <c r="R101" s="39"/>
      <c r="S101" s="59"/>
      <c r="T101" s="58"/>
      <c r="U101" s="38"/>
      <c r="V101" s="38"/>
      <c r="W101" s="36"/>
      <c r="X101" s="35"/>
      <c r="Y101" s="38"/>
      <c r="Z101" s="39"/>
      <c r="AA101" s="59"/>
      <c r="AB101" s="61"/>
      <c r="AC101" s="38"/>
      <c r="AD101" s="38"/>
      <c r="AE101" s="36"/>
      <c r="AF101" s="35"/>
      <c r="AG101" s="38"/>
      <c r="AH101" s="39"/>
      <c r="AI101" s="59"/>
      <c r="AJ101" s="58"/>
      <c r="AK101" s="38"/>
      <c r="AL101" s="38"/>
      <c r="AM101" s="36"/>
      <c r="AN101" s="35"/>
      <c r="AO101" s="38"/>
      <c r="AP101" s="39"/>
      <c r="AQ101" s="59"/>
      <c r="AR101" s="58"/>
      <c r="AS101" s="38"/>
      <c r="AT101" s="38"/>
      <c r="AU101" s="36"/>
      <c r="AV101" s="35"/>
      <c r="AW101" s="38"/>
      <c r="AX101" s="39"/>
      <c r="AY101" s="59"/>
      <c r="AZ101" s="35"/>
      <c r="BA101" s="38"/>
      <c r="BB101" s="39"/>
      <c r="BC101" s="59"/>
    </row>
    <row r="102" spans="1:55" x14ac:dyDescent="0.25">
      <c r="A102" s="30">
        <f>A101+1</f>
        <v>40794</v>
      </c>
      <c r="B102" s="30" t="s">
        <v>44</v>
      </c>
      <c r="C102" s="42">
        <v>-2.7400000000000001E-2</v>
      </c>
      <c r="D102" s="42">
        <v>-1.8700000000000001E-2</v>
      </c>
      <c r="E102" s="37">
        <v>70.81</v>
      </c>
      <c r="F102" s="37">
        <v>70.81</v>
      </c>
      <c r="G102" s="37" t="s">
        <v>120</v>
      </c>
      <c r="H102" s="37">
        <v>74.66</v>
      </c>
      <c r="I102" s="37">
        <v>75.09</v>
      </c>
      <c r="J102" s="41">
        <f t="shared" ref="J102" si="79">(E102-H102)/E102</f>
        <v>-5.4370851574636267E-2</v>
      </c>
      <c r="K102" s="56">
        <f t="shared" si="77"/>
        <v>-6.0443440192063283E-2</v>
      </c>
      <c r="L102" s="57"/>
      <c r="M102" s="36"/>
      <c r="N102" s="36"/>
      <c r="O102" s="36"/>
      <c r="P102" s="35"/>
      <c r="Q102" s="38"/>
      <c r="R102" s="39"/>
      <c r="S102" s="59"/>
      <c r="T102" s="58"/>
      <c r="U102" s="38"/>
      <c r="V102" s="38"/>
      <c r="W102" s="36"/>
      <c r="X102" s="35"/>
      <c r="Y102" s="38"/>
      <c r="Z102" s="39"/>
      <c r="AA102" s="59"/>
      <c r="AB102" s="61"/>
      <c r="AC102" s="38"/>
      <c r="AD102" s="38"/>
      <c r="AE102" s="36"/>
      <c r="AF102" s="35"/>
      <c r="AG102" s="38"/>
      <c r="AH102" s="39"/>
      <c r="AI102" s="59"/>
      <c r="AJ102" s="58"/>
      <c r="AK102" s="38"/>
      <c r="AL102" s="38"/>
      <c r="AM102" s="36"/>
      <c r="AN102" s="35"/>
      <c r="AO102" s="38"/>
      <c r="AP102" s="39"/>
      <c r="AQ102" s="59"/>
      <c r="AR102" s="58"/>
      <c r="AS102" s="38"/>
      <c r="AT102" s="38"/>
      <c r="AU102" s="36"/>
      <c r="AV102" s="35"/>
      <c r="AW102" s="38"/>
      <c r="AX102" s="39"/>
      <c r="AY102" s="59"/>
      <c r="AZ102" s="35"/>
      <c r="BA102" s="38"/>
      <c r="BB102" s="39"/>
      <c r="BC102" s="59"/>
    </row>
    <row r="103" spans="1:55" x14ac:dyDescent="0.25">
      <c r="A103" s="30">
        <f>A102+1</f>
        <v>40795</v>
      </c>
      <c r="B103" s="30" t="s">
        <v>44</v>
      </c>
      <c r="C103" s="42">
        <v>-2.7400000000000001E-2</v>
      </c>
      <c r="D103" s="42">
        <v>-1.8700000000000001E-2</v>
      </c>
      <c r="E103" s="37">
        <v>70.81</v>
      </c>
      <c r="F103" s="37">
        <v>70.81</v>
      </c>
      <c r="G103" s="37" t="s">
        <v>120</v>
      </c>
      <c r="H103" s="37">
        <v>74.66</v>
      </c>
      <c r="I103" s="37">
        <v>75.09</v>
      </c>
      <c r="J103" s="41">
        <f t="shared" ref="J103" si="80">(E103-H103)/E103</f>
        <v>-5.4370851574636267E-2</v>
      </c>
      <c r="K103" s="56">
        <f t="shared" si="77"/>
        <v>-6.0443440192063283E-2</v>
      </c>
      <c r="L103" s="57"/>
      <c r="M103" s="36"/>
      <c r="N103" s="36"/>
      <c r="O103" s="36"/>
      <c r="P103" s="35"/>
      <c r="Q103" s="38"/>
      <c r="R103" s="39"/>
      <c r="S103" s="59"/>
      <c r="T103" s="58"/>
      <c r="U103" s="38"/>
      <c r="V103" s="38"/>
      <c r="W103" s="36"/>
      <c r="X103" s="35"/>
      <c r="Y103" s="38"/>
      <c r="Z103" s="39"/>
      <c r="AA103" s="59"/>
      <c r="AB103" s="61"/>
      <c r="AC103" s="38"/>
      <c r="AD103" s="38"/>
      <c r="AE103" s="36"/>
      <c r="AF103" s="35"/>
      <c r="AG103" s="38"/>
      <c r="AH103" s="39"/>
      <c r="AI103" s="59"/>
      <c r="AJ103" s="58"/>
      <c r="AK103" s="38"/>
      <c r="AL103" s="38"/>
      <c r="AM103" s="36"/>
      <c r="AN103" s="35"/>
      <c r="AO103" s="38"/>
      <c r="AP103" s="39"/>
      <c r="AQ103" s="59"/>
      <c r="AR103" s="58"/>
      <c r="AS103" s="38"/>
      <c r="AT103" s="38"/>
      <c r="AU103" s="36"/>
      <c r="AV103" s="35"/>
      <c r="AW103" s="38"/>
      <c r="AX103" s="39"/>
      <c r="AY103" s="59"/>
      <c r="AZ103" s="35"/>
      <c r="BA103" s="38"/>
      <c r="BB103" s="39"/>
      <c r="BC103" s="59"/>
    </row>
    <row r="104" spans="1:55" x14ac:dyDescent="0.25">
      <c r="A104" s="30">
        <f>A103+3</f>
        <v>40798</v>
      </c>
      <c r="B104" s="30" t="s">
        <v>44</v>
      </c>
      <c r="C104" s="42">
        <v>-2.7E-2</v>
      </c>
      <c r="D104" s="42">
        <v>-7.9000000000000008E-3</v>
      </c>
      <c r="E104" s="37">
        <v>70.81</v>
      </c>
      <c r="F104" s="37">
        <v>66.88</v>
      </c>
      <c r="G104" s="37" t="s">
        <v>120</v>
      </c>
      <c r="H104" s="37">
        <v>72.2</v>
      </c>
      <c r="I104" s="37">
        <v>70.06</v>
      </c>
      <c r="J104" s="41">
        <f t="shared" ref="J104" si="81">(E104-H104)/E104</f>
        <v>-1.9629995763310273E-2</v>
      </c>
      <c r="K104" s="56">
        <f t="shared" si="77"/>
        <v>-4.7547846889952256E-2</v>
      </c>
      <c r="L104" s="57"/>
      <c r="M104" s="36"/>
      <c r="N104" s="36"/>
      <c r="O104" s="36"/>
      <c r="P104" s="35"/>
      <c r="Q104" s="38"/>
      <c r="R104" s="39"/>
      <c r="S104" s="59"/>
      <c r="T104" s="58"/>
      <c r="U104" s="38"/>
      <c r="V104" s="38"/>
      <c r="W104" s="36"/>
      <c r="X104" s="35"/>
      <c r="Y104" s="38"/>
      <c r="Z104" s="39"/>
      <c r="AA104" s="59"/>
      <c r="AB104" s="61"/>
      <c r="AC104" s="38"/>
      <c r="AD104" s="38"/>
      <c r="AE104" s="36"/>
      <c r="AF104" s="35"/>
      <c r="AG104" s="38"/>
      <c r="AH104" s="39"/>
      <c r="AI104" s="59"/>
      <c r="AJ104" s="58"/>
      <c r="AK104" s="38"/>
      <c r="AL104" s="38"/>
      <c r="AM104" s="36"/>
      <c r="AN104" s="35"/>
      <c r="AO104" s="38"/>
      <c r="AP104" s="39"/>
      <c r="AQ104" s="59"/>
      <c r="AR104" s="58"/>
      <c r="AS104" s="38"/>
      <c r="AT104" s="38"/>
      <c r="AU104" s="36"/>
      <c r="AV104" s="35"/>
      <c r="AW104" s="38"/>
      <c r="AX104" s="39"/>
      <c r="AY104" s="59"/>
      <c r="AZ104" s="35"/>
      <c r="BA104" s="38"/>
      <c r="BB104" s="39"/>
      <c r="BC104" s="59"/>
    </row>
    <row r="105" spans="1:55" x14ac:dyDescent="0.25">
      <c r="A105" s="30">
        <f>A104+1</f>
        <v>40799</v>
      </c>
      <c r="B105" s="30" t="s">
        <v>44</v>
      </c>
      <c r="C105" s="42">
        <v>-2.8299999999999999E-2</v>
      </c>
      <c r="D105" s="42">
        <v>-2.4799999999999999E-2</v>
      </c>
      <c r="E105" s="37">
        <v>70.81</v>
      </c>
      <c r="F105" s="37">
        <v>68.05</v>
      </c>
      <c r="G105" s="37" t="s">
        <v>120</v>
      </c>
      <c r="H105" s="37">
        <v>72.2</v>
      </c>
      <c r="I105" s="37">
        <v>71.25</v>
      </c>
      <c r="J105" s="41">
        <f t="shared" ref="J105" si="82">(E105-H105)/E105</f>
        <v>-1.9629995763310273E-2</v>
      </c>
      <c r="K105" s="56">
        <f t="shared" si="77"/>
        <v>-4.7024246877296151E-2</v>
      </c>
      <c r="L105" s="57"/>
      <c r="M105" s="36"/>
      <c r="N105" s="36"/>
      <c r="O105" s="36"/>
      <c r="P105" s="35"/>
      <c r="Q105" s="38"/>
      <c r="R105" s="39"/>
      <c r="S105" s="59"/>
      <c r="T105" s="58"/>
      <c r="U105" s="38"/>
      <c r="V105" s="38"/>
      <c r="W105" s="36"/>
      <c r="X105" s="35"/>
      <c r="Y105" s="38"/>
      <c r="Z105" s="39"/>
      <c r="AA105" s="59"/>
      <c r="AB105" s="61"/>
      <c r="AC105" s="38"/>
      <c r="AD105" s="38"/>
      <c r="AE105" s="36"/>
      <c r="AF105" s="35"/>
      <c r="AG105" s="38"/>
      <c r="AH105" s="39"/>
      <c r="AI105" s="59"/>
      <c r="AJ105" s="58"/>
      <c r="AK105" s="38"/>
      <c r="AL105" s="38"/>
      <c r="AM105" s="36"/>
      <c r="AN105" s="35"/>
      <c r="AO105" s="38"/>
      <c r="AP105" s="39"/>
      <c r="AQ105" s="59"/>
      <c r="AR105" s="58"/>
      <c r="AS105" s="38"/>
      <c r="AT105" s="38"/>
      <c r="AU105" s="36"/>
      <c r="AV105" s="35"/>
      <c r="AW105" s="38"/>
      <c r="AX105" s="39"/>
      <c r="AY105" s="59"/>
      <c r="AZ105" s="35"/>
      <c r="BA105" s="38"/>
      <c r="BB105" s="39"/>
      <c r="BC105" s="59"/>
    </row>
    <row r="106" spans="1:55" x14ac:dyDescent="0.25">
      <c r="A106" s="30">
        <f>A105+1</f>
        <v>40800</v>
      </c>
      <c r="B106" s="30" t="s">
        <v>44</v>
      </c>
      <c r="C106" s="42">
        <v>-2.92E-2</v>
      </c>
      <c r="D106" s="42">
        <v>-2.12E-2</v>
      </c>
      <c r="E106" s="37">
        <v>70.81</v>
      </c>
      <c r="F106" s="37">
        <v>70.81</v>
      </c>
      <c r="G106" s="37" t="s">
        <v>120</v>
      </c>
      <c r="H106" s="37">
        <v>72.2</v>
      </c>
      <c r="I106" s="37">
        <v>74.040000000000006</v>
      </c>
      <c r="J106" s="41">
        <f t="shared" ref="J106" si="83">(E106-H106)/E106</f>
        <v>-1.9629995763310273E-2</v>
      </c>
      <c r="K106" s="56">
        <f t="shared" ref="K106" si="84">(F106-I106)/F106</f>
        <v>-4.5615026126253407E-2</v>
      </c>
      <c r="L106" s="57"/>
      <c r="M106" s="36"/>
      <c r="N106" s="36"/>
      <c r="O106" s="36"/>
      <c r="P106" s="35"/>
      <c r="Q106" s="38"/>
      <c r="R106" s="39"/>
      <c r="S106" s="59"/>
      <c r="T106" s="58"/>
      <c r="U106" s="38"/>
      <c r="V106" s="38"/>
      <c r="W106" s="36"/>
      <c r="X106" s="35"/>
      <c r="Y106" s="38"/>
      <c r="Z106" s="39"/>
      <c r="AA106" s="59"/>
      <c r="AB106" s="61"/>
      <c r="AC106" s="38"/>
      <c r="AD106" s="38"/>
      <c r="AE106" s="36"/>
      <c r="AF106" s="35"/>
      <c r="AG106" s="38"/>
      <c r="AH106" s="39"/>
      <c r="AI106" s="59"/>
      <c r="AJ106" s="58"/>
      <c r="AK106" s="38"/>
      <c r="AL106" s="38"/>
      <c r="AM106" s="36"/>
      <c r="AN106" s="35"/>
      <c r="AO106" s="38"/>
      <c r="AP106" s="39"/>
      <c r="AQ106" s="59"/>
      <c r="AR106" s="58"/>
      <c r="AS106" s="38"/>
      <c r="AT106" s="38"/>
      <c r="AU106" s="36"/>
      <c r="AV106" s="35"/>
      <c r="AW106" s="38"/>
      <c r="AX106" s="39"/>
      <c r="AY106" s="59"/>
      <c r="AZ106" s="35"/>
      <c r="BA106" s="38"/>
      <c r="BB106" s="39"/>
      <c r="BC106" s="59"/>
    </row>
    <row r="107" spans="1:55" x14ac:dyDescent="0.25">
      <c r="A107" s="30">
        <f>A106+1</f>
        <v>40801</v>
      </c>
      <c r="B107" s="30" t="s">
        <v>44</v>
      </c>
      <c r="C107" s="42">
        <v>-2.92E-2</v>
      </c>
      <c r="D107" s="42">
        <v>-2.12E-2</v>
      </c>
      <c r="E107" s="37">
        <v>70.81</v>
      </c>
      <c r="F107" s="37">
        <v>70.81</v>
      </c>
      <c r="G107" s="37" t="s">
        <v>120</v>
      </c>
      <c r="H107" s="37">
        <v>72.2</v>
      </c>
      <c r="I107" s="37">
        <v>74.040000000000006</v>
      </c>
      <c r="J107" s="41">
        <f t="shared" ref="J107" si="85">(E107-H107)/E107</f>
        <v>-1.9629995763310273E-2</v>
      </c>
      <c r="K107" s="56">
        <f t="shared" ref="K107" si="86">(F107-I107)/F107</f>
        <v>-4.5615026126253407E-2</v>
      </c>
      <c r="L107" s="57"/>
      <c r="M107" s="36"/>
      <c r="N107" s="36"/>
      <c r="O107" s="36"/>
      <c r="P107" s="35"/>
      <c r="Q107" s="38"/>
      <c r="R107" s="39"/>
      <c r="S107" s="59"/>
      <c r="T107" s="58"/>
      <c r="U107" s="38"/>
      <c r="V107" s="38"/>
      <c r="W107" s="36"/>
      <c r="X107" s="35"/>
      <c r="Y107" s="38"/>
      <c r="Z107" s="39"/>
      <c r="AA107" s="59"/>
      <c r="AB107" s="61"/>
      <c r="AC107" s="38"/>
      <c r="AD107" s="38"/>
      <c r="AE107" s="36"/>
      <c r="AF107" s="35"/>
      <c r="AG107" s="38"/>
      <c r="AH107" s="39"/>
      <c r="AI107" s="59"/>
      <c r="AJ107" s="58"/>
      <c r="AK107" s="38"/>
      <c r="AL107" s="38"/>
      <c r="AM107" s="36"/>
      <c r="AN107" s="35"/>
      <c r="AO107" s="38"/>
      <c r="AP107" s="39"/>
      <c r="AQ107" s="59"/>
      <c r="AR107" s="58"/>
      <c r="AS107" s="38"/>
      <c r="AT107" s="38"/>
      <c r="AU107" s="36"/>
      <c r="AV107" s="35"/>
      <c r="AW107" s="38"/>
      <c r="AX107" s="39"/>
      <c r="AY107" s="59"/>
      <c r="AZ107" s="35"/>
      <c r="BA107" s="38"/>
      <c r="BB107" s="39"/>
      <c r="BC107" s="59"/>
    </row>
    <row r="108" spans="1:55" x14ac:dyDescent="0.25">
      <c r="A108" s="30">
        <f>A107+1</f>
        <v>40802</v>
      </c>
      <c r="B108" s="30" t="s">
        <v>44</v>
      </c>
      <c r="C108" s="42">
        <v>-3.1899999999999998E-2</v>
      </c>
      <c r="D108" s="42">
        <v>-1.6299999999999999E-2</v>
      </c>
      <c r="E108" s="37">
        <v>70.81</v>
      </c>
      <c r="F108" s="37">
        <v>70.92</v>
      </c>
      <c r="G108" s="37" t="s">
        <v>120</v>
      </c>
      <c r="H108" s="37">
        <v>72.2</v>
      </c>
      <c r="I108" s="37">
        <v>75.59</v>
      </c>
      <c r="J108" s="41">
        <f t="shared" ref="J108" si="87">(E108-H108)/E108</f>
        <v>-1.9629995763310273E-2</v>
      </c>
      <c r="K108" s="56">
        <f t="shared" ref="K108" si="88">(F108-I108)/F108</f>
        <v>-6.5848843767625523E-2</v>
      </c>
      <c r="L108" s="57"/>
      <c r="M108" s="36"/>
      <c r="N108" s="36"/>
      <c r="O108" s="36"/>
      <c r="P108" s="35"/>
      <c r="Q108" s="38"/>
      <c r="R108" s="39"/>
      <c r="S108" s="59"/>
      <c r="T108" s="58"/>
      <c r="U108" s="38"/>
      <c r="V108" s="38"/>
      <c r="W108" s="36"/>
      <c r="X108" s="35"/>
      <c r="Y108" s="38"/>
      <c r="Z108" s="39"/>
      <c r="AA108" s="59"/>
      <c r="AB108" s="61"/>
      <c r="AC108" s="38"/>
      <c r="AD108" s="38"/>
      <c r="AE108" s="36"/>
      <c r="AF108" s="35"/>
      <c r="AG108" s="38"/>
      <c r="AH108" s="39"/>
      <c r="AI108" s="59"/>
      <c r="AJ108" s="58"/>
      <c r="AK108" s="38"/>
      <c r="AL108" s="38"/>
      <c r="AM108" s="36"/>
      <c r="AN108" s="35"/>
      <c r="AO108" s="38"/>
      <c r="AP108" s="39"/>
      <c r="AQ108" s="59"/>
      <c r="AR108" s="58"/>
      <c r="AS108" s="38"/>
      <c r="AT108" s="38"/>
      <c r="AU108" s="36"/>
      <c r="AV108" s="35"/>
      <c r="AW108" s="38"/>
      <c r="AX108" s="39"/>
      <c r="AY108" s="59"/>
      <c r="AZ108" s="35"/>
      <c r="BA108" s="38"/>
      <c r="BB108" s="39"/>
      <c r="BC108" s="59"/>
    </row>
    <row r="109" spans="1:55" x14ac:dyDescent="0.25">
      <c r="A109" s="30">
        <f>A108+3</f>
        <v>40805</v>
      </c>
      <c r="B109" s="30" t="s">
        <v>44</v>
      </c>
      <c r="C109" s="42">
        <v>-3.2500000000000001E-2</v>
      </c>
      <c r="D109" s="42">
        <v>-2.2599999999999999E-2</v>
      </c>
      <c r="E109" s="37">
        <v>70.81</v>
      </c>
      <c r="F109" s="37">
        <v>70.81</v>
      </c>
      <c r="G109" s="37" t="s">
        <v>125</v>
      </c>
      <c r="H109" s="37">
        <v>72.2</v>
      </c>
      <c r="I109" s="37">
        <v>73.87</v>
      </c>
      <c r="J109" s="41">
        <f t="shared" ref="J109" si="89">(E109-H109)/E109</f>
        <v>-1.9629995763310273E-2</v>
      </c>
      <c r="K109" s="56">
        <f t="shared" ref="K109" si="90">(F109-I109)/F109</f>
        <v>-4.3214235277503212E-2</v>
      </c>
      <c r="L109" s="57"/>
      <c r="M109" s="36"/>
      <c r="N109" s="36"/>
      <c r="O109" s="36"/>
      <c r="P109" s="35"/>
      <c r="Q109" s="38"/>
      <c r="R109" s="39"/>
      <c r="S109" s="59"/>
      <c r="T109" s="58"/>
      <c r="U109" s="38"/>
      <c r="V109" s="38"/>
      <c r="W109" s="36"/>
      <c r="X109" s="35"/>
      <c r="Y109" s="38"/>
      <c r="Z109" s="39"/>
      <c r="AA109" s="59"/>
      <c r="AB109" s="61"/>
      <c r="AC109" s="38"/>
      <c r="AD109" s="38"/>
      <c r="AE109" s="36"/>
      <c r="AF109" s="35"/>
      <c r="AG109" s="38"/>
      <c r="AH109" s="39"/>
      <c r="AI109" s="59"/>
      <c r="AJ109" s="58"/>
      <c r="AK109" s="38"/>
      <c r="AL109" s="38"/>
      <c r="AM109" s="36"/>
      <c r="AN109" s="35"/>
      <c r="AO109" s="38"/>
      <c r="AP109" s="39"/>
      <c r="AQ109" s="59"/>
      <c r="AR109" s="58"/>
      <c r="AS109" s="38"/>
      <c r="AT109" s="38"/>
      <c r="AU109" s="36"/>
      <c r="AV109" s="35"/>
      <c r="AW109" s="38"/>
      <c r="AX109" s="39"/>
      <c r="AY109" s="59"/>
      <c r="AZ109" s="35"/>
      <c r="BA109" s="38"/>
      <c r="BB109" s="39"/>
      <c r="BC109" s="59"/>
    </row>
    <row r="110" spans="1:55" x14ac:dyDescent="0.25">
      <c r="A110" s="30">
        <f>A109+1</f>
        <v>40806</v>
      </c>
      <c r="B110" s="30" t="s">
        <v>44</v>
      </c>
      <c r="C110" s="42">
        <v>-3.27E-2</v>
      </c>
      <c r="D110" s="42">
        <v>-2.3900000000000001E-2</v>
      </c>
      <c r="E110" s="37">
        <v>70.81</v>
      </c>
      <c r="F110" s="37">
        <v>70.92</v>
      </c>
      <c r="G110" s="37" t="s">
        <v>125</v>
      </c>
      <c r="H110" s="37">
        <v>72.2</v>
      </c>
      <c r="I110" s="37">
        <v>73.98</v>
      </c>
      <c r="J110" s="41">
        <f t="shared" ref="J110" si="91">(E110-H110)/E110</f>
        <v>-1.9629995763310273E-2</v>
      </c>
      <c r="K110" s="56">
        <f t="shared" ref="K110" si="92">(F110-I110)/F110</f>
        <v>-4.3147208121827443E-2</v>
      </c>
      <c r="L110" s="57"/>
      <c r="M110" s="36"/>
      <c r="N110" s="36"/>
      <c r="O110" s="36"/>
      <c r="P110" s="35"/>
      <c r="Q110" s="38"/>
      <c r="R110" s="39"/>
      <c r="S110" s="59"/>
      <c r="T110" s="58"/>
      <c r="U110" s="38"/>
      <c r="V110" s="38"/>
      <c r="W110" s="36"/>
      <c r="X110" s="35"/>
      <c r="Y110" s="38"/>
      <c r="Z110" s="39"/>
      <c r="AA110" s="59"/>
      <c r="AB110" s="61"/>
      <c r="AC110" s="38"/>
      <c r="AD110" s="38"/>
      <c r="AE110" s="36"/>
      <c r="AF110" s="35"/>
      <c r="AG110" s="38"/>
      <c r="AH110" s="39"/>
      <c r="AI110" s="59"/>
      <c r="AJ110" s="58"/>
      <c r="AK110" s="38"/>
      <c r="AL110" s="38"/>
      <c r="AM110" s="36"/>
      <c r="AN110" s="35"/>
      <c r="AO110" s="38"/>
      <c r="AP110" s="39"/>
      <c r="AQ110" s="59"/>
      <c r="AR110" s="58"/>
      <c r="AS110" s="38"/>
      <c r="AT110" s="38"/>
      <c r="AU110" s="36"/>
      <c r="AV110" s="35"/>
      <c r="AW110" s="38"/>
      <c r="AX110" s="39"/>
      <c r="AY110" s="59"/>
      <c r="AZ110" s="35"/>
      <c r="BA110" s="38"/>
      <c r="BB110" s="39"/>
      <c r="BC110" s="59"/>
    </row>
    <row r="111" spans="1:55" x14ac:dyDescent="0.25">
      <c r="A111" s="30">
        <f>A110+1</f>
        <v>40807</v>
      </c>
      <c r="B111" s="30" t="s">
        <v>44</v>
      </c>
      <c r="C111" s="42">
        <v>-3.2300000000000002E-2</v>
      </c>
      <c r="D111" s="42">
        <v>-1.7600000000000001E-2</v>
      </c>
      <c r="E111" s="37">
        <v>70.81</v>
      </c>
      <c r="F111" s="37">
        <v>70.81</v>
      </c>
      <c r="G111" s="37" t="s">
        <v>132</v>
      </c>
      <c r="H111" s="37">
        <v>72.2</v>
      </c>
      <c r="I111" s="37">
        <v>73.97</v>
      </c>
      <c r="J111" s="41">
        <f t="shared" ref="J111" si="93">(E111-H111)/E111</f>
        <v>-1.9629995763310273E-2</v>
      </c>
      <c r="K111" s="56">
        <f t="shared" ref="K111" si="94">(F111-I111)/F111</f>
        <v>-4.4626465188532645E-2</v>
      </c>
      <c r="L111" s="57"/>
      <c r="M111" s="36"/>
      <c r="N111" s="36"/>
      <c r="O111" s="36"/>
      <c r="P111" s="35"/>
      <c r="Q111" s="38"/>
      <c r="R111" s="42"/>
      <c r="S111" s="97"/>
      <c r="T111" s="58"/>
      <c r="U111" s="38"/>
      <c r="V111" s="38"/>
      <c r="W111" s="36"/>
      <c r="X111" s="35"/>
      <c r="Y111" s="38"/>
      <c r="Z111" s="39"/>
      <c r="AA111" s="59"/>
      <c r="AB111" s="61"/>
      <c r="AC111" s="38"/>
      <c r="AD111" s="38"/>
      <c r="AE111" s="36"/>
      <c r="AF111" s="35"/>
      <c r="AG111" s="38"/>
      <c r="AH111" s="39"/>
      <c r="AI111" s="59"/>
      <c r="AJ111" s="58"/>
      <c r="AK111" s="38"/>
      <c r="AL111" s="38"/>
      <c r="AM111" s="36"/>
      <c r="AN111" s="35"/>
      <c r="AO111" s="38"/>
      <c r="AP111" s="39"/>
      <c r="AQ111" s="59"/>
      <c r="AR111" s="58"/>
      <c r="AS111" s="38"/>
      <c r="AT111" s="38"/>
      <c r="AU111" s="36"/>
      <c r="AV111" s="35"/>
      <c r="AW111" s="38"/>
      <c r="AX111" s="39"/>
      <c r="AY111" s="59"/>
      <c r="AZ111" s="35"/>
      <c r="BA111" s="38"/>
      <c r="BB111" s="39"/>
      <c r="BC111" s="59"/>
    </row>
    <row r="112" spans="1:55" x14ac:dyDescent="0.25">
      <c r="A112" s="30">
        <f>A111+1</f>
        <v>40808</v>
      </c>
      <c r="B112" s="30" t="s">
        <v>185</v>
      </c>
      <c r="C112" s="42">
        <v>-4.48E-2</v>
      </c>
      <c r="D112" s="42">
        <v>-1.6799999999999999E-2</v>
      </c>
      <c r="E112" s="37">
        <v>70.81</v>
      </c>
      <c r="F112" s="37">
        <v>66.88</v>
      </c>
      <c r="G112" s="37" t="s">
        <v>120</v>
      </c>
      <c r="H112" s="37">
        <v>70.739999999999995</v>
      </c>
      <c r="I112" s="37">
        <v>69.73</v>
      </c>
      <c r="J112" s="41">
        <f t="shared" ref="J112" si="95">(E112-H112)/E112</f>
        <v>9.8856093772076528E-4</v>
      </c>
      <c r="K112" s="56">
        <f t="shared" ref="K112" si="96">(F112-I112)/F112</f>
        <v>-4.2613636363636492E-2</v>
      </c>
      <c r="L112" s="57"/>
      <c r="M112" s="36"/>
      <c r="N112" s="36"/>
      <c r="O112" s="36"/>
      <c r="P112" s="35"/>
      <c r="Q112" s="38"/>
      <c r="R112" s="49"/>
      <c r="S112" s="95"/>
      <c r="T112" s="58"/>
      <c r="U112" s="38"/>
      <c r="V112" s="38"/>
      <c r="W112" s="36"/>
      <c r="X112" s="35"/>
      <c r="Y112" s="38"/>
      <c r="Z112" s="39"/>
      <c r="AA112" s="59"/>
      <c r="AB112" s="61"/>
      <c r="AC112" s="38"/>
      <c r="AD112" s="38"/>
      <c r="AE112" s="36"/>
      <c r="AF112" s="35"/>
      <c r="AG112" s="38"/>
      <c r="AH112" s="39"/>
      <c r="AI112" s="59"/>
      <c r="AJ112" s="58"/>
      <c r="AK112" s="38"/>
      <c r="AL112" s="38"/>
      <c r="AM112" s="36"/>
      <c r="AN112" s="35"/>
      <c r="AO112" s="38"/>
      <c r="AP112" s="39"/>
      <c r="AQ112" s="59"/>
      <c r="AR112" s="58"/>
      <c r="AS112" s="38"/>
      <c r="AT112" s="38"/>
      <c r="AU112" s="36"/>
      <c r="AV112" s="35"/>
      <c r="AW112" s="38"/>
      <c r="AX112" s="39"/>
      <c r="AY112" s="59"/>
      <c r="AZ112" s="35"/>
      <c r="BA112" s="38"/>
      <c r="BB112" s="39"/>
      <c r="BC112" s="59"/>
    </row>
    <row r="113" spans="1:55" x14ac:dyDescent="0.25">
      <c r="A113" s="30">
        <f>A112+1</f>
        <v>40809</v>
      </c>
      <c r="B113" s="30" t="s">
        <v>185</v>
      </c>
      <c r="C113" s="42">
        <v>-4.4499999999999998E-2</v>
      </c>
      <c r="D113" s="42">
        <v>-1.54E-2</v>
      </c>
      <c r="E113" s="37">
        <v>70.81</v>
      </c>
      <c r="F113" s="37">
        <v>66.88</v>
      </c>
      <c r="G113" s="37" t="s">
        <v>120</v>
      </c>
      <c r="H113" s="37">
        <v>69.19</v>
      </c>
      <c r="I113" s="37">
        <v>70.03</v>
      </c>
      <c r="J113" s="41">
        <f t="shared" ref="J113" si="97">(E113-H113)/E113</f>
        <v>2.2878124558678218E-2</v>
      </c>
      <c r="K113" s="56">
        <f t="shared" ref="K113" si="98">(F113-I113)/F113</f>
        <v>-4.7099282296650807E-2</v>
      </c>
      <c r="L113" s="57"/>
      <c r="M113" s="36"/>
      <c r="N113" s="36"/>
      <c r="O113" s="36"/>
      <c r="P113" s="35"/>
      <c r="Q113" s="38"/>
      <c r="R113" s="42"/>
      <c r="S113" s="97"/>
      <c r="T113" s="58"/>
      <c r="U113" s="38"/>
      <c r="V113" s="38"/>
      <c r="W113" s="36"/>
      <c r="X113" s="35"/>
      <c r="Y113" s="38"/>
      <c r="Z113" s="39"/>
      <c r="AA113" s="59"/>
      <c r="AB113" s="61"/>
      <c r="AC113" s="38"/>
      <c r="AD113" s="38"/>
      <c r="AE113" s="36"/>
      <c r="AF113" s="35"/>
      <c r="AG113" s="38"/>
      <c r="AH113" s="39"/>
      <c r="AI113" s="59"/>
      <c r="AJ113" s="58"/>
      <c r="AK113" s="38"/>
      <c r="AL113" s="38"/>
      <c r="AM113" s="36"/>
      <c r="AN113" s="35"/>
      <c r="AO113" s="38"/>
      <c r="AP113" s="39"/>
      <c r="AQ113" s="59"/>
      <c r="AR113" s="58"/>
      <c r="AS113" s="38"/>
      <c r="AT113" s="38"/>
      <c r="AU113" s="36"/>
      <c r="AV113" s="35"/>
      <c r="AW113" s="38"/>
      <c r="AX113" s="39"/>
      <c r="AY113" s="59"/>
      <c r="AZ113" s="35"/>
      <c r="BA113" s="38"/>
      <c r="BB113" s="39"/>
      <c r="BC113" s="59"/>
    </row>
    <row r="114" spans="1:55" x14ac:dyDescent="0.25">
      <c r="A114" s="30">
        <f>A113+3</f>
        <v>40812</v>
      </c>
      <c r="B114" s="30" t="s">
        <v>185</v>
      </c>
      <c r="C114" s="42">
        <v>-4.2200000000000001E-2</v>
      </c>
      <c r="D114" s="42">
        <v>-4.07E-2</v>
      </c>
      <c r="E114" s="37">
        <v>70.81</v>
      </c>
      <c r="F114" s="37">
        <v>66.88</v>
      </c>
      <c r="G114" s="37" t="s">
        <v>120</v>
      </c>
      <c r="H114" s="37">
        <v>69.19</v>
      </c>
      <c r="I114" s="37">
        <v>69.930000000000007</v>
      </c>
      <c r="J114" s="41">
        <f t="shared" ref="J114" si="99">(E114-H114)/E114</f>
        <v>2.2878124558678218E-2</v>
      </c>
      <c r="K114" s="56">
        <f t="shared" ref="K114" si="100">(F114-I114)/F114</f>
        <v>-4.5604066985646105E-2</v>
      </c>
      <c r="L114" s="57"/>
      <c r="M114" s="36"/>
      <c r="N114" s="36"/>
      <c r="O114" s="36"/>
      <c r="P114" s="35"/>
      <c r="Q114" s="38"/>
      <c r="R114" s="39"/>
      <c r="S114" s="59"/>
      <c r="T114" s="58"/>
      <c r="U114" s="38"/>
      <c r="V114" s="38"/>
      <c r="W114" s="36"/>
      <c r="X114" s="35"/>
      <c r="Y114" s="38"/>
      <c r="Z114" s="39"/>
      <c r="AA114" s="59"/>
      <c r="AB114" s="61"/>
      <c r="AC114" s="38"/>
      <c r="AD114" s="38"/>
      <c r="AE114" s="36"/>
      <c r="AF114" s="35"/>
      <c r="AG114" s="38"/>
      <c r="AH114" s="39"/>
      <c r="AI114" s="59"/>
      <c r="AJ114" s="58"/>
      <c r="AK114" s="38"/>
      <c r="AL114" s="38"/>
      <c r="AM114" s="36"/>
      <c r="AN114" s="35"/>
      <c r="AO114" s="38"/>
      <c r="AP114" s="39"/>
      <c r="AQ114" s="59"/>
      <c r="AR114" s="58"/>
      <c r="AS114" s="38"/>
      <c r="AT114" s="38"/>
      <c r="AU114" s="36"/>
      <c r="AV114" s="35"/>
      <c r="AW114" s="38"/>
      <c r="AX114" s="39"/>
      <c r="AY114" s="59"/>
      <c r="AZ114" s="35"/>
      <c r="BA114" s="38"/>
      <c r="BB114" s="39"/>
      <c r="BC114" s="59"/>
    </row>
    <row r="115" spans="1:55" x14ac:dyDescent="0.25">
      <c r="A115" s="30">
        <f>A114+1</f>
        <v>40813</v>
      </c>
      <c r="B115" s="30" t="s">
        <v>185</v>
      </c>
      <c r="C115" s="42">
        <v>-4.6899999999999997E-2</v>
      </c>
      <c r="D115" s="42">
        <v>-5.7200000000000001E-2</v>
      </c>
      <c r="E115" s="37">
        <v>70.81</v>
      </c>
      <c r="F115" s="37">
        <v>66.88</v>
      </c>
      <c r="G115" s="37" t="s">
        <v>120</v>
      </c>
      <c r="H115" s="37">
        <v>69.19</v>
      </c>
      <c r="I115" s="37">
        <v>69.91</v>
      </c>
      <c r="J115" s="41">
        <f t="shared" ref="J115" si="101">(E115-H115)/E115</f>
        <v>2.2878124558678218E-2</v>
      </c>
      <c r="K115" s="56">
        <f t="shared" ref="K115" si="102">(F115-I115)/F115</f>
        <v>-4.5305023923444994E-2</v>
      </c>
      <c r="L115" s="57"/>
      <c r="M115" s="36"/>
      <c r="N115" s="36"/>
      <c r="O115" s="36"/>
      <c r="P115" s="35"/>
      <c r="Q115" s="38"/>
      <c r="R115" s="42"/>
      <c r="S115" s="97"/>
      <c r="T115" s="58"/>
      <c r="U115" s="38"/>
      <c r="V115" s="38"/>
      <c r="W115" s="36"/>
      <c r="X115" s="35"/>
      <c r="Y115" s="38"/>
      <c r="Z115" s="42"/>
      <c r="AA115" s="97"/>
      <c r="AB115" s="61"/>
      <c r="AC115" s="38"/>
      <c r="AD115" s="38"/>
      <c r="AE115" s="36"/>
      <c r="AF115" s="35"/>
      <c r="AG115" s="38"/>
      <c r="AH115" s="39"/>
      <c r="AI115" s="59"/>
      <c r="AJ115" s="58"/>
      <c r="AK115" s="38"/>
      <c r="AL115" s="38"/>
      <c r="AM115" s="36"/>
      <c r="AN115" s="35"/>
      <c r="AO115" s="38"/>
      <c r="AP115" s="39"/>
      <c r="AQ115" s="59"/>
      <c r="AR115" s="58"/>
      <c r="AS115" s="38"/>
      <c r="AT115" s="38"/>
      <c r="AU115" s="36"/>
      <c r="AV115" s="35"/>
      <c r="AW115" s="38"/>
      <c r="AX115" s="39"/>
      <c r="AY115" s="59"/>
      <c r="AZ115" s="35"/>
      <c r="BA115" s="38"/>
      <c r="BB115" s="39"/>
      <c r="BC115" s="59"/>
    </row>
    <row r="116" spans="1:55" x14ac:dyDescent="0.25">
      <c r="A116" s="30">
        <f>A115+1</f>
        <v>40814</v>
      </c>
      <c r="B116" s="30" t="s">
        <v>185</v>
      </c>
      <c r="C116" s="42">
        <v>-4.7E-2</v>
      </c>
      <c r="D116" s="42">
        <v>-5.7299999999999997E-2</v>
      </c>
      <c r="E116" s="37" t="s">
        <v>120</v>
      </c>
      <c r="F116" s="37">
        <v>68.05</v>
      </c>
      <c r="G116" s="37" t="s">
        <v>125</v>
      </c>
      <c r="H116" s="37" t="s">
        <v>120</v>
      </c>
      <c r="I116" s="37">
        <v>71.02</v>
      </c>
      <c r="J116" s="41" t="e">
        <f t="shared" ref="J116" si="103">(E116-H116)/E116</f>
        <v>#VALUE!</v>
      </c>
      <c r="K116" s="56">
        <f t="shared" ref="K116" si="104">(F116-I116)/F116</f>
        <v>-4.3644379132990435E-2</v>
      </c>
      <c r="L116" s="57"/>
      <c r="M116" s="36"/>
      <c r="N116" s="36"/>
      <c r="O116" s="36"/>
      <c r="P116" s="35"/>
      <c r="Q116" s="38"/>
      <c r="R116" s="42"/>
      <c r="S116" s="97"/>
      <c r="T116" s="58"/>
      <c r="U116" s="38"/>
      <c r="V116" s="38"/>
      <c r="W116" s="36"/>
      <c r="X116" s="35"/>
      <c r="Y116" s="38"/>
      <c r="Z116" s="42"/>
      <c r="AA116" s="97"/>
      <c r="AB116" s="61"/>
      <c r="AC116" s="38"/>
      <c r="AD116" s="38"/>
      <c r="AE116" s="36"/>
      <c r="AF116" s="35"/>
      <c r="AG116" s="38"/>
      <c r="AH116" s="39"/>
      <c r="AI116" s="59"/>
      <c r="AJ116" s="58"/>
      <c r="AK116" s="38"/>
      <c r="AL116" s="38"/>
      <c r="AM116" s="36"/>
      <c r="AN116" s="35"/>
      <c r="AO116" s="38"/>
      <c r="AP116" s="39"/>
      <c r="AQ116" s="59"/>
      <c r="AR116" s="58"/>
      <c r="AS116" s="38"/>
      <c r="AT116" s="38"/>
      <c r="AU116" s="36"/>
      <c r="AV116" s="35"/>
      <c r="AW116" s="38"/>
      <c r="AX116" s="39"/>
      <c r="AY116" s="59"/>
      <c r="AZ116" s="35"/>
      <c r="BA116" s="38"/>
      <c r="BB116" s="39"/>
      <c r="BC116" s="59"/>
    </row>
    <row r="117" spans="1:55" x14ac:dyDescent="0.25">
      <c r="A117" s="30">
        <f>A116+1</f>
        <v>40815</v>
      </c>
      <c r="B117" s="30" t="s">
        <v>185</v>
      </c>
      <c r="C117" s="42">
        <v>-4.53E-2</v>
      </c>
      <c r="D117" s="42">
        <v>-4.8800000000000003E-2</v>
      </c>
      <c r="E117" s="37">
        <v>68.05</v>
      </c>
      <c r="F117" s="37">
        <v>66.88</v>
      </c>
      <c r="G117" s="37" t="s">
        <v>125</v>
      </c>
      <c r="H117" s="37">
        <v>69.47</v>
      </c>
      <c r="I117" s="37">
        <v>69.87</v>
      </c>
      <c r="J117" s="41">
        <f t="shared" ref="J117" si="105">(E117-H117)/E117</f>
        <v>-2.0867009551800174E-2</v>
      </c>
      <c r="K117" s="56">
        <f t="shared" ref="K117" si="106">(F117-I117)/F117</f>
        <v>-4.4706937799043202E-2</v>
      </c>
      <c r="L117" s="57"/>
      <c r="M117" s="36"/>
      <c r="N117" s="36"/>
      <c r="O117" s="36"/>
      <c r="P117" s="35"/>
      <c r="Q117" s="38"/>
      <c r="R117" s="39"/>
      <c r="S117" s="59"/>
      <c r="T117" s="58"/>
      <c r="U117" s="38"/>
      <c r="V117" s="38"/>
      <c r="W117" s="36"/>
      <c r="X117" s="35"/>
      <c r="Y117" s="38"/>
      <c r="Z117" s="39"/>
      <c r="AA117" s="59"/>
      <c r="AB117" s="61"/>
      <c r="AC117" s="38"/>
      <c r="AD117" s="38"/>
      <c r="AE117" s="36"/>
      <c r="AF117" s="35"/>
      <c r="AG117" s="38"/>
      <c r="AH117" s="39"/>
      <c r="AI117" s="59"/>
      <c r="AJ117" s="58"/>
      <c r="AK117" s="38"/>
      <c r="AL117" s="38"/>
      <c r="AM117" s="36"/>
      <c r="AN117" s="35"/>
      <c r="AO117" s="38"/>
      <c r="AP117" s="39"/>
      <c r="AQ117" s="59"/>
      <c r="AR117" s="58"/>
      <c r="AS117" s="38"/>
      <c r="AT117" s="38"/>
      <c r="AU117" s="36"/>
      <c r="AV117" s="35"/>
      <c r="AW117" s="38"/>
      <c r="AX117" s="39"/>
      <c r="AY117" s="59"/>
      <c r="AZ117" s="35"/>
      <c r="BA117" s="38"/>
      <c r="BB117" s="39"/>
      <c r="BC117" s="59"/>
    </row>
    <row r="118" spans="1:55" x14ac:dyDescent="0.25">
      <c r="A118" s="30">
        <f>A117+1</f>
        <v>40816</v>
      </c>
      <c r="B118" s="30" t="s">
        <v>185</v>
      </c>
      <c r="C118" s="42">
        <v>-4.3999999999999997E-2</v>
      </c>
      <c r="D118" s="42">
        <v>-3.2099999999999997E-2</v>
      </c>
      <c r="E118" s="37">
        <v>68.05</v>
      </c>
      <c r="F118" s="37">
        <v>66.88</v>
      </c>
      <c r="G118" s="37" t="s">
        <v>132</v>
      </c>
      <c r="H118" s="37">
        <v>69.47</v>
      </c>
      <c r="I118" s="37">
        <v>70.08</v>
      </c>
      <c r="J118" s="41">
        <f t="shared" ref="J118" si="107">(E118-H118)/E118</f>
        <v>-2.0867009551800174E-2</v>
      </c>
      <c r="K118" s="56">
        <f t="shared" ref="K118" si="108">(F118-I118)/F118</f>
        <v>-4.7846889952153158E-2</v>
      </c>
      <c r="L118" s="57"/>
      <c r="M118" s="36"/>
      <c r="N118" s="36"/>
      <c r="O118" s="36"/>
      <c r="P118" s="35"/>
      <c r="Q118" s="38"/>
      <c r="R118" s="39"/>
      <c r="S118" s="59"/>
      <c r="T118" s="58"/>
      <c r="U118" s="38"/>
      <c r="V118" s="38"/>
      <c r="W118" s="36"/>
      <c r="X118" s="35"/>
      <c r="Y118" s="38"/>
      <c r="Z118" s="39"/>
      <c r="AA118" s="59"/>
      <c r="AB118" s="61"/>
      <c r="AC118" s="38"/>
      <c r="AD118" s="38"/>
      <c r="AE118" s="36"/>
      <c r="AF118" s="35"/>
      <c r="AG118" s="38"/>
      <c r="AH118" s="39"/>
      <c r="AI118" s="59"/>
      <c r="AJ118" s="58"/>
      <c r="AK118" s="38"/>
      <c r="AL118" s="38"/>
      <c r="AM118" s="36"/>
      <c r="AN118" s="35"/>
      <c r="AO118" s="38"/>
      <c r="AP118" s="39"/>
      <c r="AQ118" s="59"/>
      <c r="AR118" s="58"/>
      <c r="AS118" s="38"/>
      <c r="AT118" s="38"/>
      <c r="AU118" s="36"/>
      <c r="AV118" s="35"/>
      <c r="AW118" s="38"/>
      <c r="AX118" s="39"/>
      <c r="AY118" s="59"/>
      <c r="AZ118" s="35"/>
      <c r="BA118" s="38"/>
      <c r="BB118" s="39"/>
      <c r="BC118" s="59"/>
    </row>
    <row r="119" spans="1:55" x14ac:dyDescent="0.25">
      <c r="A119" s="30">
        <f>A118+3</f>
        <v>40819</v>
      </c>
      <c r="B119" s="30" t="s">
        <v>44</v>
      </c>
      <c r="C119" s="42">
        <v>-3.9199999999999999E-2</v>
      </c>
      <c r="D119" s="42">
        <v>-1.7100000000000001E-2</v>
      </c>
      <c r="E119" s="37">
        <v>68.05</v>
      </c>
      <c r="F119" s="37">
        <v>63.94</v>
      </c>
      <c r="G119" s="37" t="s">
        <v>125</v>
      </c>
      <c r="H119" s="37">
        <v>68.790000000000006</v>
      </c>
      <c r="I119" s="37">
        <v>67</v>
      </c>
      <c r="J119" s="41">
        <f t="shared" ref="J119" si="109">(E119-H119)/E119</f>
        <v>-1.0874357090374858E-2</v>
      </c>
      <c r="K119" s="56">
        <f t="shared" ref="K119" si="110">(F119-I119)/F119</f>
        <v>-4.7857366280888373E-2</v>
      </c>
      <c r="L119" s="57"/>
      <c r="M119" s="36"/>
      <c r="N119" s="36"/>
      <c r="O119" s="36"/>
      <c r="P119" s="35"/>
      <c r="Q119" s="38"/>
      <c r="R119" s="39"/>
      <c r="S119" s="59"/>
      <c r="T119" s="58"/>
      <c r="U119" s="38"/>
      <c r="V119" s="38"/>
      <c r="W119" s="36"/>
      <c r="X119" s="35"/>
      <c r="Y119" s="38"/>
      <c r="Z119" s="39"/>
      <c r="AA119" s="59"/>
      <c r="AB119" s="61"/>
      <c r="AC119" s="38"/>
      <c r="AD119" s="38"/>
      <c r="AE119" s="36"/>
      <c r="AF119" s="35"/>
      <c r="AG119" s="38"/>
      <c r="AH119" s="39"/>
      <c r="AI119" s="59"/>
      <c r="AJ119" s="58"/>
      <c r="AK119" s="38"/>
      <c r="AL119" s="38"/>
      <c r="AM119" s="36"/>
      <c r="AN119" s="35"/>
      <c r="AO119" s="38"/>
      <c r="AP119" s="39"/>
      <c r="AQ119" s="59"/>
      <c r="AR119" s="58"/>
      <c r="AS119" s="38"/>
      <c r="AT119" s="38"/>
      <c r="AU119" s="36"/>
      <c r="AV119" s="35"/>
      <c r="AW119" s="38"/>
      <c r="AX119" s="39"/>
      <c r="AY119" s="59"/>
      <c r="AZ119" s="35"/>
      <c r="BA119" s="38"/>
      <c r="BB119" s="39"/>
      <c r="BC119" s="59"/>
    </row>
    <row r="120" spans="1:55" x14ac:dyDescent="0.25">
      <c r="A120" s="30">
        <f>A119+1</f>
        <v>40820</v>
      </c>
      <c r="B120" s="30" t="s">
        <v>44</v>
      </c>
      <c r="C120" s="42">
        <v>-3.6400000000000002E-2</v>
      </c>
      <c r="D120" s="42">
        <v>-1.8700000000000001E-2</v>
      </c>
      <c r="E120" s="37">
        <v>68.05</v>
      </c>
      <c r="F120" s="37">
        <v>62.43</v>
      </c>
      <c r="G120" s="37" t="s">
        <v>132</v>
      </c>
      <c r="H120" s="37">
        <v>65.48</v>
      </c>
      <c r="I120" s="37">
        <v>65.58</v>
      </c>
      <c r="J120" s="41">
        <f t="shared" ref="J120" si="111">(E120-H120)/E120</f>
        <v>3.7766348273328337E-2</v>
      </c>
      <c r="K120" s="56">
        <f t="shared" ref="K120" si="112">(F120-I120)/F120</f>
        <v>-5.0456511292647742E-2</v>
      </c>
      <c r="L120" s="57"/>
      <c r="M120" s="36"/>
      <c r="N120" s="36"/>
      <c r="O120" s="36"/>
      <c r="P120" s="35"/>
      <c r="Q120" s="38"/>
      <c r="R120" s="39"/>
      <c r="S120" s="59"/>
      <c r="T120" s="58"/>
      <c r="U120" s="38"/>
      <c r="V120" s="38"/>
      <c r="W120" s="36"/>
      <c r="X120" s="35"/>
      <c r="Y120" s="38"/>
      <c r="Z120" s="39"/>
      <c r="AA120" s="59"/>
      <c r="AB120" s="61"/>
      <c r="AC120" s="38"/>
      <c r="AD120" s="38"/>
      <c r="AE120" s="36"/>
      <c r="AF120" s="35"/>
      <c r="AG120" s="38"/>
      <c r="AH120" s="39"/>
      <c r="AI120" s="59"/>
      <c r="AJ120" s="58"/>
      <c r="AK120" s="38"/>
      <c r="AL120" s="38"/>
      <c r="AM120" s="36"/>
      <c r="AN120" s="35"/>
      <c r="AO120" s="38"/>
      <c r="AP120" s="39"/>
      <c r="AQ120" s="59"/>
      <c r="AR120" s="58"/>
      <c r="AS120" s="38"/>
      <c r="AT120" s="38"/>
      <c r="AU120" s="36"/>
      <c r="AV120" s="35"/>
      <c r="AW120" s="38"/>
      <c r="AX120" s="39"/>
      <c r="AY120" s="59"/>
      <c r="AZ120" s="35"/>
      <c r="BA120" s="38"/>
      <c r="BB120" s="39"/>
      <c r="BC120" s="59"/>
    </row>
    <row r="121" spans="1:55" x14ac:dyDescent="0.25">
      <c r="A121" s="30">
        <f>A120+1</f>
        <v>40821</v>
      </c>
      <c r="B121" s="30" t="s">
        <v>187</v>
      </c>
      <c r="C121" s="49">
        <v>1.78E-2</v>
      </c>
      <c r="D121" s="49">
        <v>1.2699999999999999E-2</v>
      </c>
      <c r="E121" s="37" t="s">
        <v>120</v>
      </c>
      <c r="F121" s="37">
        <v>65.23</v>
      </c>
      <c r="G121" s="37" t="s">
        <v>125</v>
      </c>
      <c r="H121" s="37" t="s">
        <v>120</v>
      </c>
      <c r="I121" s="37">
        <v>59.99</v>
      </c>
      <c r="J121" s="41" t="e">
        <f t="shared" ref="J121" si="113">(E121-H121)/E121</f>
        <v>#VALUE!</v>
      </c>
      <c r="K121" s="56">
        <f t="shared" ref="K121" si="114">(F121-I121)/F121</f>
        <v>8.0331135980377152E-2</v>
      </c>
      <c r="L121" s="57"/>
      <c r="M121" s="36"/>
      <c r="N121" s="36"/>
      <c r="O121" s="36"/>
      <c r="P121" s="35"/>
      <c r="Q121" s="38"/>
      <c r="R121" s="42"/>
      <c r="S121" s="97"/>
      <c r="T121" s="58"/>
      <c r="U121" s="38"/>
      <c r="V121" s="38"/>
      <c r="W121" s="36"/>
      <c r="X121" s="35"/>
      <c r="Y121" s="38"/>
      <c r="Z121" s="42"/>
      <c r="AA121" s="97"/>
      <c r="AB121" s="61"/>
      <c r="AC121" s="38"/>
      <c r="AD121" s="38"/>
      <c r="AE121" s="36"/>
      <c r="AF121" s="35"/>
      <c r="AG121" s="38"/>
      <c r="AH121" s="42"/>
      <c r="AI121" s="97"/>
      <c r="AJ121" s="58"/>
      <c r="AK121" s="38"/>
      <c r="AL121" s="38"/>
      <c r="AM121" s="36"/>
      <c r="AN121" s="35"/>
      <c r="AO121" s="38"/>
      <c r="AP121" s="39"/>
      <c r="AQ121" s="59"/>
      <c r="AR121" s="58"/>
      <c r="AS121" s="38"/>
      <c r="AT121" s="38"/>
      <c r="AU121" s="36"/>
      <c r="AV121" s="35"/>
      <c r="AW121" s="38"/>
      <c r="AX121" s="39"/>
      <c r="AY121" s="59"/>
      <c r="AZ121" s="35"/>
      <c r="BA121" s="38"/>
      <c r="BB121" s="39"/>
      <c r="BC121" s="59"/>
    </row>
    <row r="122" spans="1:55" x14ac:dyDescent="0.25">
      <c r="A122" s="30">
        <f>A121+1</f>
        <v>40822</v>
      </c>
      <c r="B122" s="30" t="s">
        <v>187</v>
      </c>
      <c r="C122" s="49">
        <v>1.2200000000000001E-2</v>
      </c>
      <c r="D122" s="49">
        <v>1.06E-2</v>
      </c>
      <c r="E122" s="37">
        <v>64.78</v>
      </c>
      <c r="F122" s="37">
        <v>65.23</v>
      </c>
      <c r="G122" s="37" t="s">
        <v>125</v>
      </c>
      <c r="H122" s="37">
        <v>60.64</v>
      </c>
      <c r="I122" s="37">
        <v>60.22</v>
      </c>
      <c r="J122" s="41">
        <f t="shared" ref="J122" si="115">(E122-H122)/E122</f>
        <v>6.3908613769682002E-2</v>
      </c>
      <c r="K122" s="56">
        <f t="shared" ref="K122" si="116">(F122-I122)/F122</f>
        <v>7.6805151004139274E-2</v>
      </c>
      <c r="L122" s="57"/>
      <c r="M122" s="36"/>
      <c r="N122" s="36"/>
      <c r="O122" s="36"/>
      <c r="P122" s="35"/>
      <c r="Q122" s="38"/>
      <c r="R122" s="39"/>
      <c r="S122" s="59"/>
      <c r="T122" s="58"/>
      <c r="U122" s="38"/>
      <c r="V122" s="38"/>
      <c r="W122" s="36"/>
      <c r="X122" s="35"/>
      <c r="Y122" s="38"/>
      <c r="Z122" s="39"/>
      <c r="AA122" s="59"/>
      <c r="AB122" s="61"/>
      <c r="AC122" s="38"/>
      <c r="AD122" s="38"/>
      <c r="AE122" s="36"/>
      <c r="AF122" s="35"/>
      <c r="AG122" s="38"/>
      <c r="AH122" s="39"/>
      <c r="AI122" s="59"/>
      <c r="AJ122" s="58"/>
      <c r="AK122" s="38"/>
      <c r="AL122" s="38"/>
      <c r="AM122" s="36"/>
      <c r="AN122" s="35"/>
      <c r="AO122" s="38"/>
      <c r="AP122" s="39"/>
      <c r="AQ122" s="59"/>
      <c r="AR122" s="58"/>
      <c r="AS122" s="38"/>
      <c r="AT122" s="38"/>
      <c r="AU122" s="36"/>
      <c r="AV122" s="35"/>
      <c r="AW122" s="38"/>
      <c r="AX122" s="39"/>
      <c r="AY122" s="59"/>
      <c r="AZ122" s="35"/>
      <c r="BA122" s="38"/>
      <c r="BB122" s="39"/>
      <c r="BC122" s="59"/>
    </row>
    <row r="123" spans="1:55" x14ac:dyDescent="0.25">
      <c r="A123" s="30">
        <f>A122+1</f>
        <v>40823</v>
      </c>
      <c r="B123" s="30" t="s">
        <v>89</v>
      </c>
      <c r="C123" s="49">
        <v>4.5999999999999999E-3</v>
      </c>
      <c r="D123" s="49">
        <v>9.5999999999999992E-3</v>
      </c>
      <c r="E123" s="37">
        <v>64.78</v>
      </c>
      <c r="F123" s="37" t="s">
        <v>120</v>
      </c>
      <c r="G123" s="37" t="s">
        <v>120</v>
      </c>
      <c r="H123" s="37">
        <v>61.89</v>
      </c>
      <c r="I123" s="37" t="s">
        <v>120</v>
      </c>
      <c r="J123" s="41">
        <f t="shared" ref="J123" si="117">(E123-H123)/E123</f>
        <v>4.4612534732942272E-2</v>
      </c>
      <c r="K123" s="56" t="e">
        <f t="shared" ref="K123" si="118">(F123-I123)/F123</f>
        <v>#VALUE!</v>
      </c>
      <c r="L123" s="57"/>
      <c r="M123" s="36"/>
      <c r="N123" s="36"/>
      <c r="O123" s="36"/>
      <c r="P123" s="35"/>
      <c r="Q123" s="38"/>
      <c r="R123" s="39"/>
      <c r="S123" s="59"/>
      <c r="T123" s="58"/>
      <c r="U123" s="38"/>
      <c r="V123" s="38"/>
      <c r="W123" s="36"/>
      <c r="X123" s="35"/>
      <c r="Y123" s="38"/>
      <c r="Z123" s="39"/>
      <c r="AA123" s="59"/>
      <c r="AB123" s="61"/>
      <c r="AC123" s="38"/>
      <c r="AD123" s="38"/>
      <c r="AE123" s="36"/>
      <c r="AF123" s="35"/>
      <c r="AG123" s="38"/>
      <c r="AH123" s="39"/>
      <c r="AI123" s="59"/>
      <c r="AJ123" s="58"/>
      <c r="AK123" s="38"/>
      <c r="AL123" s="38"/>
      <c r="AM123" s="36"/>
      <c r="AN123" s="35"/>
      <c r="AO123" s="38"/>
      <c r="AP123" s="39"/>
      <c r="AQ123" s="59"/>
      <c r="AR123" s="58"/>
      <c r="AS123" s="38"/>
      <c r="AT123" s="38"/>
      <c r="AU123" s="36"/>
      <c r="AV123" s="35"/>
      <c r="AW123" s="38"/>
      <c r="AX123" s="39"/>
      <c r="AY123" s="59"/>
      <c r="AZ123" s="35"/>
      <c r="BA123" s="38"/>
      <c r="BB123" s="39"/>
      <c r="BC123" s="59"/>
    </row>
    <row r="124" spans="1:55" x14ac:dyDescent="0.25">
      <c r="A124" s="30">
        <f>A123+3</f>
        <v>40826</v>
      </c>
      <c r="B124" s="30" t="s">
        <v>89</v>
      </c>
      <c r="C124" s="49">
        <v>3.2000000000000002E-3</v>
      </c>
      <c r="D124" s="49">
        <v>9.9000000000000008E-3</v>
      </c>
      <c r="E124" s="37">
        <v>64.78</v>
      </c>
      <c r="F124" s="37" t="s">
        <v>120</v>
      </c>
      <c r="G124" s="37" t="s">
        <v>120</v>
      </c>
      <c r="H124" s="37">
        <v>61.89</v>
      </c>
      <c r="I124" s="37" t="s">
        <v>120</v>
      </c>
      <c r="J124" s="41">
        <f t="shared" ref="J124" si="119">(E124-H124)/E124</f>
        <v>4.4612534732942272E-2</v>
      </c>
      <c r="K124" s="56" t="e">
        <f t="shared" ref="K124" si="120">(F124-I124)/F124</f>
        <v>#VALUE!</v>
      </c>
      <c r="L124" s="57"/>
      <c r="M124" s="36"/>
      <c r="N124" s="36"/>
      <c r="O124" s="36"/>
      <c r="P124" s="35"/>
      <c r="Q124" s="38"/>
      <c r="R124" s="39"/>
      <c r="S124" s="59"/>
      <c r="T124" s="58"/>
      <c r="U124" s="38"/>
      <c r="V124" s="38"/>
      <c r="W124" s="36"/>
      <c r="X124" s="35"/>
      <c r="Y124" s="38"/>
      <c r="Z124" s="39"/>
      <c r="AA124" s="59"/>
      <c r="AB124" s="61"/>
      <c r="AC124" s="38"/>
      <c r="AD124" s="38"/>
      <c r="AE124" s="36"/>
      <c r="AF124" s="35"/>
      <c r="AG124" s="38"/>
      <c r="AH124" s="39"/>
      <c r="AI124" s="59"/>
      <c r="AJ124" s="58"/>
      <c r="AK124" s="38"/>
      <c r="AL124" s="38"/>
      <c r="AM124" s="36"/>
      <c r="AN124" s="35"/>
      <c r="AO124" s="38"/>
      <c r="AP124" s="39"/>
      <c r="AQ124" s="59"/>
      <c r="AR124" s="58"/>
      <c r="AS124" s="38"/>
      <c r="AT124" s="38"/>
      <c r="AU124" s="36"/>
      <c r="AV124" s="35"/>
      <c r="AW124" s="38"/>
      <c r="AX124" s="39"/>
      <c r="AY124" s="59"/>
      <c r="AZ124" s="35"/>
      <c r="BA124" s="38"/>
      <c r="BB124" s="39"/>
      <c r="BC124" s="59"/>
    </row>
    <row r="125" spans="1:55" x14ac:dyDescent="0.25">
      <c r="A125" s="30">
        <f>A124+1</f>
        <v>40827</v>
      </c>
      <c r="B125" s="30" t="s">
        <v>89</v>
      </c>
      <c r="C125" s="49">
        <v>3.0000000000000001E-3</v>
      </c>
      <c r="D125" s="49">
        <v>1.6000000000000001E-3</v>
      </c>
      <c r="E125" s="37">
        <v>64.78</v>
      </c>
      <c r="F125" s="37" t="s">
        <v>120</v>
      </c>
      <c r="G125" s="37" t="s">
        <v>120</v>
      </c>
      <c r="H125" s="37">
        <v>61.89</v>
      </c>
      <c r="I125" s="37" t="s">
        <v>120</v>
      </c>
      <c r="J125" s="41">
        <f t="shared" ref="J125" si="121">(E125-H125)/E125</f>
        <v>4.4612534732942272E-2</v>
      </c>
      <c r="K125" s="56" t="e">
        <f t="shared" ref="K125" si="122">(F125-I125)/F125</f>
        <v>#VALUE!</v>
      </c>
      <c r="L125" s="57"/>
      <c r="M125" s="36"/>
      <c r="N125" s="36"/>
      <c r="O125" s="36"/>
      <c r="P125" s="35"/>
      <c r="Q125" s="38"/>
      <c r="R125" s="39"/>
      <c r="S125" s="59"/>
      <c r="T125" s="58"/>
      <c r="U125" s="38"/>
      <c r="V125" s="38"/>
      <c r="W125" s="36"/>
      <c r="X125" s="35"/>
      <c r="Y125" s="38"/>
      <c r="Z125" s="39"/>
      <c r="AA125" s="59"/>
      <c r="AB125" s="61"/>
      <c r="AC125" s="38"/>
      <c r="AD125" s="38"/>
      <c r="AE125" s="36"/>
      <c r="AF125" s="35"/>
      <c r="AG125" s="38"/>
      <c r="AH125" s="39"/>
      <c r="AI125" s="59"/>
      <c r="AJ125" s="58"/>
      <c r="AK125" s="38"/>
      <c r="AL125" s="38"/>
      <c r="AM125" s="36"/>
      <c r="AN125" s="35"/>
      <c r="AO125" s="38"/>
      <c r="AP125" s="39"/>
      <c r="AQ125" s="59"/>
      <c r="AR125" s="58"/>
      <c r="AS125" s="38"/>
      <c r="AT125" s="38"/>
      <c r="AU125" s="36"/>
      <c r="AV125" s="35"/>
      <c r="AW125" s="38"/>
      <c r="AX125" s="39"/>
      <c r="AY125" s="59"/>
      <c r="AZ125" s="35"/>
      <c r="BA125" s="38"/>
      <c r="BB125" s="39"/>
      <c r="BC125" s="59"/>
    </row>
  </sheetData>
  <mergeCells count="5">
    <mergeCell ref="L1:S1"/>
    <mergeCell ref="T1:AA1"/>
    <mergeCell ref="AB1:AI1"/>
    <mergeCell ref="AJ1:AQ1"/>
    <mergeCell ref="AR1:AY1"/>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97"/>
  <sheetViews>
    <sheetView workbookViewId="0">
      <pane ySplit="2" topLeftCell="A81" activePane="bottomLeft" state="frozen"/>
      <selection pane="bottomLeft" activeCell="N30" sqref="N30"/>
    </sheetView>
  </sheetViews>
  <sheetFormatPr defaultRowHeight="15" x14ac:dyDescent="0.25"/>
  <cols>
    <col min="1" max="1" width="10.140625" bestFit="1" customWidth="1"/>
    <col min="2" max="2" width="9.5703125" customWidth="1"/>
    <col min="3" max="3" width="10.7109375" bestFit="1" customWidth="1"/>
    <col min="4" max="4" width="12.7109375" customWidth="1"/>
    <col min="7" max="7" width="10" customWidth="1"/>
    <col min="10" max="11" width="7.7109375" bestFit="1" customWidth="1"/>
    <col min="12" max="12" width="7.7109375" customWidth="1"/>
    <col min="13" max="13" width="8.85546875" style="11" customWidth="1"/>
    <col min="14" max="15" width="9.140625" customWidth="1"/>
    <col min="16" max="16" width="9.7109375" bestFit="1" customWidth="1"/>
    <col min="17" max="17" width="10.85546875" customWidth="1"/>
    <col min="18" max="18" width="9.140625" style="15" customWidth="1"/>
    <col min="19" max="20" width="9.140625" customWidth="1"/>
    <col min="21" max="21" width="8.28515625" bestFit="1" customWidth="1"/>
    <col min="22" max="22" width="9.140625" customWidth="1"/>
    <col min="23" max="23" width="9.85546875" customWidth="1"/>
    <col min="24" max="24" width="10.140625" customWidth="1"/>
    <col min="25" max="26" width="10.7109375" customWidth="1"/>
    <col min="27" max="27" width="9.140625" customWidth="1"/>
    <col min="28" max="28" width="9.85546875" customWidth="1"/>
    <col min="29" max="29" width="10.140625" customWidth="1"/>
    <col min="30" max="31" width="10.7109375" customWidth="1"/>
    <col min="32" max="32" width="9.140625" customWidth="1"/>
    <col min="33" max="33" width="9.85546875" customWidth="1"/>
    <col min="34" max="34" width="10.140625" customWidth="1"/>
    <col min="35" max="36" width="10.7109375" customWidth="1"/>
    <col min="37" max="37" width="9.140625" customWidth="1"/>
    <col min="38" max="38" width="9.85546875" customWidth="1"/>
    <col min="39" max="39" width="10.140625" customWidth="1"/>
    <col min="40" max="41" width="10.7109375" customWidth="1"/>
    <col min="42" max="42" width="9.140625" customWidth="1"/>
    <col min="43" max="43" width="9.85546875" customWidth="1"/>
    <col min="44" max="44" width="10.140625" customWidth="1"/>
    <col min="45" max="46" width="10.7109375" customWidth="1"/>
    <col min="47" max="47" width="9.140625" style="13"/>
    <col min="48" max="48" width="9.85546875" style="1" bestFit="1" customWidth="1"/>
    <col min="50" max="50" width="71.5703125" bestFit="1" customWidth="1"/>
  </cols>
  <sheetData>
    <row r="1" spans="1:50" ht="48.75" customHeight="1" x14ac:dyDescent="0.45">
      <c r="A1" s="17" t="s">
        <v>43</v>
      </c>
      <c r="B1" s="17" t="s">
        <v>88</v>
      </c>
      <c r="C1" s="18" t="s">
        <v>177</v>
      </c>
      <c r="D1" s="18" t="s">
        <v>178</v>
      </c>
      <c r="E1" s="18" t="s">
        <v>87</v>
      </c>
      <c r="F1" s="18" t="s">
        <v>85</v>
      </c>
      <c r="G1" s="18" t="s">
        <v>118</v>
      </c>
      <c r="H1" s="18" t="s">
        <v>104</v>
      </c>
      <c r="I1" s="18" t="s">
        <v>86</v>
      </c>
      <c r="J1" s="18" t="s">
        <v>105</v>
      </c>
      <c r="K1" s="18" t="s">
        <v>106</v>
      </c>
      <c r="L1" s="117" t="s">
        <v>110</v>
      </c>
      <c r="M1" s="118"/>
      <c r="N1" s="118"/>
      <c r="O1" s="118"/>
      <c r="P1" s="119"/>
      <c r="Q1" s="117" t="s">
        <v>111</v>
      </c>
      <c r="R1" s="118"/>
      <c r="S1" s="118"/>
      <c r="T1" s="118"/>
      <c r="U1" s="119"/>
      <c r="V1" s="117" t="s">
        <v>112</v>
      </c>
      <c r="W1" s="118"/>
      <c r="X1" s="118"/>
      <c r="Y1" s="118"/>
      <c r="Z1" s="119"/>
      <c r="AA1" s="117" t="s">
        <v>135</v>
      </c>
      <c r="AB1" s="118"/>
      <c r="AC1" s="118"/>
      <c r="AD1" s="118"/>
      <c r="AE1" s="119"/>
      <c r="AF1" s="117" t="s">
        <v>171</v>
      </c>
      <c r="AG1" s="118"/>
      <c r="AH1" s="118"/>
      <c r="AI1" s="118"/>
      <c r="AJ1" s="119"/>
      <c r="AK1" s="117" t="s">
        <v>182</v>
      </c>
      <c r="AL1" s="118"/>
      <c r="AM1" s="118"/>
      <c r="AN1" s="118"/>
      <c r="AO1" s="119"/>
      <c r="AP1" s="117" t="s">
        <v>183</v>
      </c>
      <c r="AQ1" s="118"/>
      <c r="AR1" s="118"/>
      <c r="AS1" s="118"/>
      <c r="AT1" s="119"/>
      <c r="AU1" s="51" t="s">
        <v>113</v>
      </c>
      <c r="AV1" s="18" t="s">
        <v>55</v>
      </c>
      <c r="AX1" s="29" t="s">
        <v>98</v>
      </c>
    </row>
    <row r="2" spans="1:50" ht="15.75" thickBot="1" x14ac:dyDescent="0.3">
      <c r="A2" s="17"/>
      <c r="B2" s="17"/>
      <c r="C2" s="18"/>
      <c r="D2" s="18"/>
      <c r="E2" s="18"/>
      <c r="F2" s="18"/>
      <c r="G2" s="18"/>
      <c r="H2" s="18"/>
      <c r="I2" s="18"/>
      <c r="J2" s="18"/>
      <c r="K2" s="18"/>
      <c r="L2" s="46" t="s">
        <v>108</v>
      </c>
      <c r="M2" s="75" t="s">
        <v>17</v>
      </c>
      <c r="N2" s="47" t="s">
        <v>54</v>
      </c>
      <c r="O2" s="47" t="s">
        <v>109</v>
      </c>
      <c r="P2" s="48" t="s">
        <v>107</v>
      </c>
      <c r="Q2" s="46" t="s">
        <v>108</v>
      </c>
      <c r="R2" s="93" t="s">
        <v>17</v>
      </c>
      <c r="S2" s="47" t="s">
        <v>54</v>
      </c>
      <c r="T2" s="47" t="s">
        <v>109</v>
      </c>
      <c r="U2" s="48" t="s">
        <v>107</v>
      </c>
      <c r="V2" s="46" t="s">
        <v>108</v>
      </c>
      <c r="W2" s="47" t="s">
        <v>17</v>
      </c>
      <c r="X2" s="47" t="s">
        <v>54</v>
      </c>
      <c r="Y2" s="47" t="s">
        <v>109</v>
      </c>
      <c r="Z2" s="48" t="s">
        <v>107</v>
      </c>
      <c r="AA2" s="46" t="s">
        <v>108</v>
      </c>
      <c r="AB2" s="47" t="s">
        <v>17</v>
      </c>
      <c r="AC2" s="47" t="s">
        <v>54</v>
      </c>
      <c r="AD2" s="47" t="s">
        <v>109</v>
      </c>
      <c r="AE2" s="48" t="s">
        <v>107</v>
      </c>
      <c r="AF2" s="46" t="s">
        <v>108</v>
      </c>
      <c r="AG2" s="47" t="s">
        <v>17</v>
      </c>
      <c r="AH2" s="47" t="s">
        <v>54</v>
      </c>
      <c r="AI2" s="47" t="s">
        <v>109</v>
      </c>
      <c r="AJ2" s="48" t="s">
        <v>107</v>
      </c>
      <c r="AK2" s="46" t="s">
        <v>108</v>
      </c>
      <c r="AL2" s="47" t="s">
        <v>17</v>
      </c>
      <c r="AM2" s="47" t="s">
        <v>54</v>
      </c>
      <c r="AN2" s="47" t="s">
        <v>109</v>
      </c>
      <c r="AO2" s="48" t="s">
        <v>107</v>
      </c>
      <c r="AP2" s="46" t="s">
        <v>108</v>
      </c>
      <c r="AQ2" s="47" t="s">
        <v>17</v>
      </c>
      <c r="AR2" s="47" t="s">
        <v>54</v>
      </c>
      <c r="AS2" s="47" t="s">
        <v>109</v>
      </c>
      <c r="AT2" s="48" t="s">
        <v>107</v>
      </c>
      <c r="AU2" s="52" t="s">
        <v>53</v>
      </c>
      <c r="AV2" s="18"/>
      <c r="AX2" s="29"/>
    </row>
    <row r="3" spans="1:50" x14ac:dyDescent="0.25">
      <c r="A3" s="30">
        <f>DATE(2011,6,7)</f>
        <v>40701</v>
      </c>
      <c r="B3" s="30" t="s">
        <v>92</v>
      </c>
      <c r="C3" s="31" t="s">
        <v>44</v>
      </c>
      <c r="D3" s="31"/>
      <c r="E3" s="37"/>
      <c r="F3" s="37">
        <v>55.28</v>
      </c>
      <c r="G3" s="37" t="s">
        <v>45</v>
      </c>
      <c r="H3" s="37"/>
      <c r="I3" s="37">
        <v>58.13</v>
      </c>
      <c r="J3" s="41" t="e">
        <f t="shared" ref="J3:K7" si="0">(E3-H3)/E3</f>
        <v>#DIV/0!</v>
      </c>
      <c r="K3" s="56">
        <f t="shared" si="0"/>
        <v>-5.1555716353111458E-2</v>
      </c>
      <c r="L3" s="91"/>
      <c r="M3" s="124"/>
      <c r="N3" s="87"/>
      <c r="O3" s="88"/>
      <c r="P3" s="89"/>
      <c r="Q3" s="91"/>
      <c r="R3" s="87"/>
      <c r="S3" s="87"/>
      <c r="T3" s="88"/>
      <c r="U3" s="89"/>
      <c r="V3" s="90"/>
      <c r="W3" s="54"/>
      <c r="X3" s="54"/>
      <c r="Y3" s="39"/>
      <c r="Z3" s="53"/>
      <c r="AA3" s="90"/>
      <c r="AB3" s="54"/>
      <c r="AC3" s="54"/>
      <c r="AD3" s="39"/>
      <c r="AE3" s="53"/>
      <c r="AF3" s="90"/>
      <c r="AG3" s="54"/>
      <c r="AH3" s="54"/>
      <c r="AI3" s="39"/>
      <c r="AJ3" s="53"/>
      <c r="AK3" s="90"/>
      <c r="AL3" s="54"/>
      <c r="AM3" s="54"/>
      <c r="AN3" s="39"/>
      <c r="AO3" s="53"/>
      <c r="AP3" s="90"/>
      <c r="AQ3" s="54"/>
      <c r="AR3" s="54"/>
      <c r="AS3" s="39"/>
      <c r="AT3" s="53"/>
      <c r="AU3" s="125"/>
      <c r="AV3" s="126"/>
      <c r="AW3" s="23"/>
    </row>
    <row r="4" spans="1:50" x14ac:dyDescent="0.25">
      <c r="A4" s="30">
        <f>A3+1</f>
        <v>40702</v>
      </c>
      <c r="B4" s="30" t="s">
        <v>92</v>
      </c>
      <c r="C4" s="31" t="s">
        <v>44</v>
      </c>
      <c r="D4" s="31"/>
      <c r="E4" s="37">
        <v>55.28</v>
      </c>
      <c r="F4" s="37">
        <v>54.98</v>
      </c>
      <c r="G4" s="37" t="s">
        <v>120</v>
      </c>
      <c r="H4" s="37">
        <v>58.13</v>
      </c>
      <c r="I4" s="37">
        <v>58.23</v>
      </c>
      <c r="J4" s="41">
        <f t="shared" si="0"/>
        <v>-5.1555716353111458E-2</v>
      </c>
      <c r="K4" s="56">
        <f t="shared" si="0"/>
        <v>-5.911240451073118E-2</v>
      </c>
      <c r="L4" s="92"/>
      <c r="M4" s="127"/>
      <c r="N4" s="38"/>
      <c r="O4" s="39"/>
      <c r="P4" s="59"/>
      <c r="Q4" s="92"/>
      <c r="R4" s="38"/>
      <c r="S4" s="38"/>
      <c r="T4" s="39"/>
      <c r="U4" s="59"/>
      <c r="V4" s="90"/>
      <c r="W4" s="54"/>
      <c r="X4" s="54"/>
      <c r="Y4" s="39"/>
      <c r="Z4" s="53"/>
      <c r="AA4" s="90"/>
      <c r="AB4" s="54"/>
      <c r="AC4" s="54"/>
      <c r="AD4" s="39"/>
      <c r="AE4" s="53"/>
      <c r="AF4" s="90"/>
      <c r="AG4" s="54"/>
      <c r="AH4" s="54"/>
      <c r="AI4" s="39"/>
      <c r="AJ4" s="53"/>
      <c r="AK4" s="90"/>
      <c r="AL4" s="54"/>
      <c r="AM4" s="54"/>
      <c r="AN4" s="39"/>
      <c r="AO4" s="53"/>
      <c r="AP4" s="90"/>
      <c r="AQ4" s="54"/>
      <c r="AR4" s="54"/>
      <c r="AS4" s="39"/>
      <c r="AT4" s="53"/>
      <c r="AU4" s="125"/>
      <c r="AV4" s="126"/>
      <c r="AW4" s="23"/>
      <c r="AX4" t="s">
        <v>121</v>
      </c>
    </row>
    <row r="5" spans="1:50" x14ac:dyDescent="0.25">
      <c r="A5" s="30">
        <f>A4+1</f>
        <v>40703</v>
      </c>
      <c r="B5" s="30"/>
      <c r="C5" s="31"/>
      <c r="D5" s="31"/>
      <c r="E5" s="37"/>
      <c r="F5" s="37"/>
      <c r="G5" s="37" t="s">
        <v>120</v>
      </c>
      <c r="H5" s="37"/>
      <c r="I5" s="37"/>
      <c r="J5" s="41" t="e">
        <f t="shared" si="0"/>
        <v>#DIV/0!</v>
      </c>
      <c r="K5" s="56" t="e">
        <f t="shared" si="0"/>
        <v>#DIV/0!</v>
      </c>
      <c r="L5" s="92"/>
      <c r="M5" s="127"/>
      <c r="N5" s="38"/>
      <c r="O5" s="39"/>
      <c r="P5" s="59"/>
      <c r="Q5" s="92"/>
      <c r="R5" s="38"/>
      <c r="S5" s="38"/>
      <c r="T5" s="39"/>
      <c r="U5" s="59"/>
      <c r="V5" s="90"/>
      <c r="W5" s="54"/>
      <c r="X5" s="54"/>
      <c r="Y5" s="39"/>
      <c r="Z5" s="53"/>
      <c r="AA5" s="90"/>
      <c r="AB5" s="54"/>
      <c r="AC5" s="54"/>
      <c r="AD5" s="39"/>
      <c r="AE5" s="53"/>
      <c r="AF5" s="90"/>
      <c r="AG5" s="54"/>
      <c r="AH5" s="54"/>
      <c r="AI5" s="39"/>
      <c r="AJ5" s="53"/>
      <c r="AK5" s="90"/>
      <c r="AL5" s="54"/>
      <c r="AM5" s="54"/>
      <c r="AN5" s="39"/>
      <c r="AO5" s="53"/>
      <c r="AP5" s="90"/>
      <c r="AQ5" s="54"/>
      <c r="AR5" s="54"/>
      <c r="AS5" s="39"/>
      <c r="AT5" s="53"/>
      <c r="AU5" s="125"/>
      <c r="AV5" s="126"/>
      <c r="AW5" s="23"/>
    </row>
    <row r="6" spans="1:50" x14ac:dyDescent="0.25">
      <c r="A6" s="30">
        <f>A5+1</f>
        <v>40704</v>
      </c>
      <c r="B6" s="30" t="s">
        <v>92</v>
      </c>
      <c r="C6" s="31" t="s">
        <v>44</v>
      </c>
      <c r="D6" s="31" t="s">
        <v>89</v>
      </c>
      <c r="E6" s="37"/>
      <c r="F6" s="37">
        <v>54.98</v>
      </c>
      <c r="G6" s="37" t="s">
        <v>52</v>
      </c>
      <c r="H6" s="37"/>
      <c r="I6" s="37">
        <v>58.78</v>
      </c>
      <c r="J6" s="41" t="e">
        <f t="shared" si="0"/>
        <v>#DIV/0!</v>
      </c>
      <c r="K6" s="56">
        <f t="shared" si="0"/>
        <v>-6.9116042197162691E-2</v>
      </c>
      <c r="L6" s="92"/>
      <c r="M6" s="127"/>
      <c r="N6" s="38"/>
      <c r="O6" s="39"/>
      <c r="P6" s="59"/>
      <c r="Q6" s="92"/>
      <c r="R6" s="38"/>
      <c r="S6" s="38"/>
      <c r="T6" s="39"/>
      <c r="U6" s="59"/>
      <c r="V6" s="90"/>
      <c r="W6" s="54"/>
      <c r="X6" s="54"/>
      <c r="Y6" s="39"/>
      <c r="Z6" s="53"/>
      <c r="AA6" s="90"/>
      <c r="AB6" s="54"/>
      <c r="AC6" s="54"/>
      <c r="AD6" s="39"/>
      <c r="AE6" s="53"/>
      <c r="AF6" s="90"/>
      <c r="AG6" s="54"/>
      <c r="AH6" s="54"/>
      <c r="AI6" s="39"/>
      <c r="AJ6" s="53"/>
      <c r="AK6" s="90"/>
      <c r="AL6" s="54"/>
      <c r="AM6" s="54"/>
      <c r="AN6" s="39"/>
      <c r="AO6" s="53"/>
      <c r="AP6" s="90"/>
      <c r="AQ6" s="54"/>
      <c r="AR6" s="54"/>
      <c r="AS6" s="39"/>
      <c r="AT6" s="53"/>
      <c r="AU6" s="125"/>
      <c r="AV6" s="126"/>
      <c r="AW6" s="23"/>
    </row>
    <row r="7" spans="1:50" x14ac:dyDescent="0.25">
      <c r="A7" s="30">
        <f>A6+3</f>
        <v>40707</v>
      </c>
      <c r="B7" s="30" t="s">
        <v>92</v>
      </c>
      <c r="C7" s="31" t="s">
        <v>131</v>
      </c>
      <c r="D7" s="31" t="s">
        <v>89</v>
      </c>
      <c r="E7" s="37"/>
      <c r="F7" s="37"/>
      <c r="G7" s="37" t="s">
        <v>120</v>
      </c>
      <c r="H7" s="37"/>
      <c r="I7" s="37"/>
      <c r="J7" s="41" t="e">
        <f t="shared" si="0"/>
        <v>#DIV/0!</v>
      </c>
      <c r="K7" s="56" t="e">
        <f t="shared" si="0"/>
        <v>#DIV/0!</v>
      </c>
      <c r="L7" s="92"/>
      <c r="M7" s="127"/>
      <c r="N7" s="38"/>
      <c r="O7" s="39"/>
      <c r="P7" s="59"/>
      <c r="Q7" s="92"/>
      <c r="R7" s="38"/>
      <c r="S7" s="38"/>
      <c r="T7" s="39"/>
      <c r="U7" s="59"/>
      <c r="V7" s="90"/>
      <c r="W7" s="54"/>
      <c r="X7" s="54"/>
      <c r="Y7" s="39"/>
      <c r="Z7" s="53"/>
      <c r="AA7" s="90"/>
      <c r="AB7" s="54"/>
      <c r="AC7" s="54"/>
      <c r="AD7" s="39"/>
      <c r="AE7" s="53"/>
      <c r="AF7" s="90"/>
      <c r="AG7" s="54"/>
      <c r="AH7" s="54"/>
      <c r="AI7" s="39"/>
      <c r="AJ7" s="53"/>
      <c r="AK7" s="90"/>
      <c r="AL7" s="54"/>
      <c r="AM7" s="54"/>
      <c r="AN7" s="39"/>
      <c r="AO7" s="53"/>
      <c r="AP7" s="90"/>
      <c r="AQ7" s="54"/>
      <c r="AR7" s="54"/>
      <c r="AS7" s="39"/>
      <c r="AT7" s="53"/>
      <c r="AU7" s="125"/>
      <c r="AV7" s="126"/>
      <c r="AW7" s="23"/>
    </row>
    <row r="8" spans="1:50" x14ac:dyDescent="0.25">
      <c r="A8" s="30">
        <f>A7+1</f>
        <v>40708</v>
      </c>
      <c r="B8" s="30" t="s">
        <v>92</v>
      </c>
      <c r="C8" s="31" t="s">
        <v>131</v>
      </c>
      <c r="D8" s="31" t="s">
        <v>89</v>
      </c>
      <c r="E8" s="37"/>
      <c r="F8" s="37"/>
      <c r="G8" s="37" t="s">
        <v>120</v>
      </c>
      <c r="H8" s="37"/>
      <c r="I8" s="37"/>
      <c r="J8" s="41" t="e">
        <f t="shared" ref="J8:J17" si="1">(E8-H8)/E8</f>
        <v>#DIV/0!</v>
      </c>
      <c r="K8" s="56" t="e">
        <f t="shared" ref="K8:K17" si="2">(F8-I8)/F8</f>
        <v>#DIV/0!</v>
      </c>
      <c r="L8" s="92"/>
      <c r="M8" s="127"/>
      <c r="N8" s="38"/>
      <c r="O8" s="39"/>
      <c r="P8" s="59"/>
      <c r="Q8" s="92"/>
      <c r="R8" s="38"/>
      <c r="S8" s="38"/>
      <c r="T8" s="39"/>
      <c r="U8" s="59"/>
      <c r="V8" s="90"/>
      <c r="W8" s="54"/>
      <c r="X8" s="54"/>
      <c r="Y8" s="39"/>
      <c r="Z8" s="53"/>
      <c r="AA8" s="90"/>
      <c r="AB8" s="54"/>
      <c r="AC8" s="54"/>
      <c r="AD8" s="39"/>
      <c r="AE8" s="53"/>
      <c r="AF8" s="90"/>
      <c r="AG8" s="54"/>
      <c r="AH8" s="54"/>
      <c r="AI8" s="39"/>
      <c r="AJ8" s="53"/>
      <c r="AK8" s="90"/>
      <c r="AL8" s="54"/>
      <c r="AM8" s="54"/>
      <c r="AN8" s="39"/>
      <c r="AO8" s="53"/>
      <c r="AP8" s="90"/>
      <c r="AQ8" s="54"/>
      <c r="AR8" s="54"/>
      <c r="AS8" s="39"/>
      <c r="AT8" s="53"/>
      <c r="AU8" s="125"/>
      <c r="AV8" s="126"/>
      <c r="AW8" s="23"/>
    </row>
    <row r="9" spans="1:50" x14ac:dyDescent="0.25">
      <c r="A9" s="30">
        <f>A8+1</f>
        <v>40709</v>
      </c>
      <c r="B9" s="30" t="s">
        <v>92</v>
      </c>
      <c r="C9" s="31" t="s">
        <v>131</v>
      </c>
      <c r="D9" s="31" t="s">
        <v>89</v>
      </c>
      <c r="E9" s="37"/>
      <c r="F9" s="37"/>
      <c r="G9" s="37" t="s">
        <v>120</v>
      </c>
      <c r="H9" s="37"/>
      <c r="I9" s="37"/>
      <c r="J9" s="41" t="e">
        <f t="shared" si="1"/>
        <v>#DIV/0!</v>
      </c>
      <c r="K9" s="56" t="e">
        <f t="shared" si="2"/>
        <v>#DIV/0!</v>
      </c>
      <c r="L9" s="92"/>
      <c r="M9" s="127"/>
      <c r="N9" s="38"/>
      <c r="O9" s="39"/>
      <c r="P9" s="59"/>
      <c r="Q9" s="92"/>
      <c r="R9" s="38"/>
      <c r="S9" s="38"/>
      <c r="T9" s="39"/>
      <c r="U9" s="59"/>
      <c r="V9" s="90"/>
      <c r="W9" s="54"/>
      <c r="X9" s="54"/>
      <c r="Y9" s="39"/>
      <c r="Z9" s="53"/>
      <c r="AA9" s="90"/>
      <c r="AB9" s="54"/>
      <c r="AC9" s="54"/>
      <c r="AD9" s="39"/>
      <c r="AE9" s="53"/>
      <c r="AF9" s="90"/>
      <c r="AG9" s="54"/>
      <c r="AH9" s="54"/>
      <c r="AI9" s="39"/>
      <c r="AJ9" s="53"/>
      <c r="AK9" s="90"/>
      <c r="AL9" s="54"/>
      <c r="AM9" s="54"/>
      <c r="AN9" s="39"/>
      <c r="AO9" s="53"/>
      <c r="AP9" s="90"/>
      <c r="AQ9" s="54"/>
      <c r="AR9" s="54"/>
      <c r="AS9" s="39"/>
      <c r="AT9" s="53"/>
      <c r="AU9" s="125"/>
      <c r="AV9" s="126"/>
      <c r="AW9" s="23"/>
    </row>
    <row r="10" spans="1:50" x14ac:dyDescent="0.25">
      <c r="A10" s="30">
        <f>A9+1</f>
        <v>40710</v>
      </c>
      <c r="B10" s="30" t="s">
        <v>92</v>
      </c>
      <c r="C10" s="31" t="s">
        <v>131</v>
      </c>
      <c r="D10" s="31" t="s">
        <v>89</v>
      </c>
      <c r="E10" s="37"/>
      <c r="F10" s="37">
        <v>53.44</v>
      </c>
      <c r="G10" s="37" t="s">
        <v>117</v>
      </c>
      <c r="H10" s="37"/>
      <c r="I10" s="37">
        <v>56.82</v>
      </c>
      <c r="J10" s="41" t="e">
        <f t="shared" si="1"/>
        <v>#DIV/0!</v>
      </c>
      <c r="K10" s="56">
        <f t="shared" si="2"/>
        <v>-6.3248502994012024E-2</v>
      </c>
      <c r="L10" s="92"/>
      <c r="M10" s="127"/>
      <c r="N10" s="38"/>
      <c r="O10" s="39"/>
      <c r="P10" s="59"/>
      <c r="Q10" s="92"/>
      <c r="R10" s="38"/>
      <c r="S10" s="38"/>
      <c r="T10" s="39"/>
      <c r="U10" s="59"/>
      <c r="V10" s="90"/>
      <c r="W10" s="54"/>
      <c r="X10" s="54"/>
      <c r="Y10" s="39"/>
      <c r="Z10" s="53"/>
      <c r="AA10" s="90"/>
      <c r="AB10" s="54"/>
      <c r="AC10" s="54"/>
      <c r="AD10" s="39"/>
      <c r="AE10" s="53"/>
      <c r="AF10" s="90"/>
      <c r="AG10" s="54"/>
      <c r="AH10" s="54"/>
      <c r="AI10" s="39"/>
      <c r="AJ10" s="53"/>
      <c r="AK10" s="90"/>
      <c r="AL10" s="54"/>
      <c r="AM10" s="54"/>
      <c r="AN10" s="39"/>
      <c r="AO10" s="53"/>
      <c r="AP10" s="90"/>
      <c r="AQ10" s="54"/>
      <c r="AR10" s="54"/>
      <c r="AS10" s="39"/>
      <c r="AT10" s="53"/>
      <c r="AU10" s="125"/>
      <c r="AV10" s="126"/>
      <c r="AW10" s="23"/>
    </row>
    <row r="11" spans="1:50" x14ac:dyDescent="0.25">
      <c r="A11" s="30">
        <f>A10+1</f>
        <v>40711</v>
      </c>
      <c r="B11" s="30" t="s">
        <v>122</v>
      </c>
      <c r="C11" s="31" t="s">
        <v>131</v>
      </c>
      <c r="D11" s="31" t="s">
        <v>133</v>
      </c>
      <c r="E11" s="37"/>
      <c r="F11" s="37">
        <v>53.44</v>
      </c>
      <c r="G11" s="37" t="s">
        <v>90</v>
      </c>
      <c r="H11" s="37"/>
      <c r="I11" s="37">
        <v>51</v>
      </c>
      <c r="J11" s="41" t="e">
        <f t="shared" si="1"/>
        <v>#DIV/0!</v>
      </c>
      <c r="K11" s="56">
        <f t="shared" si="2"/>
        <v>4.5658682634730496E-2</v>
      </c>
      <c r="L11" s="92"/>
      <c r="M11" s="127"/>
      <c r="N11" s="38"/>
      <c r="O11" s="39"/>
      <c r="P11" s="59"/>
      <c r="Q11" s="92"/>
      <c r="R11" s="38"/>
      <c r="S11" s="38"/>
      <c r="T11" s="39"/>
      <c r="U11" s="59"/>
      <c r="V11" s="90"/>
      <c r="W11" s="54"/>
      <c r="X11" s="54"/>
      <c r="Y11" s="39"/>
      <c r="Z11" s="53"/>
      <c r="AA11" s="90"/>
      <c r="AB11" s="54"/>
      <c r="AC11" s="54"/>
      <c r="AD11" s="39"/>
      <c r="AE11" s="53"/>
      <c r="AF11" s="90"/>
      <c r="AG11" s="54"/>
      <c r="AH11" s="54"/>
      <c r="AI11" s="39"/>
      <c r="AJ11" s="53"/>
      <c r="AK11" s="90"/>
      <c r="AL11" s="54"/>
      <c r="AM11" s="54"/>
      <c r="AN11" s="39"/>
      <c r="AO11" s="53"/>
      <c r="AP11" s="90"/>
      <c r="AQ11" s="54"/>
      <c r="AR11" s="54"/>
      <c r="AS11" s="39"/>
      <c r="AT11" s="53"/>
      <c r="AU11" s="125"/>
      <c r="AV11" s="126"/>
      <c r="AW11" s="23"/>
    </row>
    <row r="12" spans="1:50" x14ac:dyDescent="0.25">
      <c r="A12" s="30">
        <f>A11+3</f>
        <v>40714</v>
      </c>
      <c r="B12" s="30" t="s">
        <v>122</v>
      </c>
      <c r="C12" s="31" t="s">
        <v>131</v>
      </c>
      <c r="D12" s="31" t="s">
        <v>134</v>
      </c>
      <c r="E12" s="37"/>
      <c r="F12" s="37">
        <v>51.57</v>
      </c>
      <c r="G12" s="37" t="s">
        <v>117</v>
      </c>
      <c r="H12" s="37"/>
      <c r="I12" s="37">
        <v>48.09</v>
      </c>
      <c r="J12" s="41" t="e">
        <f t="shared" si="1"/>
        <v>#DIV/0!</v>
      </c>
      <c r="K12" s="56">
        <f t="shared" si="2"/>
        <v>6.7481093659104069E-2</v>
      </c>
      <c r="L12" s="92"/>
      <c r="M12" s="127"/>
      <c r="N12" s="38"/>
      <c r="O12" s="39"/>
      <c r="P12" s="59"/>
      <c r="Q12" s="92"/>
      <c r="R12" s="38"/>
      <c r="S12" s="38"/>
      <c r="T12" s="39"/>
      <c r="U12" s="59"/>
      <c r="V12" s="90"/>
      <c r="W12" s="54"/>
      <c r="X12" s="54"/>
      <c r="Y12" s="39"/>
      <c r="Z12" s="53"/>
      <c r="AA12" s="90"/>
      <c r="AB12" s="54"/>
      <c r="AC12" s="54"/>
      <c r="AD12" s="39"/>
      <c r="AE12" s="53"/>
      <c r="AF12" s="90"/>
      <c r="AG12" s="54"/>
      <c r="AH12" s="54"/>
      <c r="AI12" s="39"/>
      <c r="AJ12" s="53"/>
      <c r="AK12" s="90"/>
      <c r="AL12" s="54"/>
      <c r="AM12" s="54"/>
      <c r="AN12" s="39"/>
      <c r="AO12" s="53"/>
      <c r="AP12" s="90"/>
      <c r="AQ12" s="54"/>
      <c r="AR12" s="54"/>
      <c r="AS12" s="39"/>
      <c r="AT12" s="53"/>
      <c r="AU12" s="125"/>
      <c r="AV12" s="126"/>
      <c r="AW12" s="23"/>
    </row>
    <row r="13" spans="1:50" x14ac:dyDescent="0.25">
      <c r="A13" s="30">
        <f>A12+1</f>
        <v>40715</v>
      </c>
      <c r="B13" s="30" t="s">
        <v>122</v>
      </c>
      <c r="C13" s="31" t="s">
        <v>131</v>
      </c>
      <c r="D13" s="31" t="s">
        <v>134</v>
      </c>
      <c r="E13" s="37"/>
      <c r="F13" s="37">
        <v>51.57</v>
      </c>
      <c r="G13" s="37" t="s">
        <v>117</v>
      </c>
      <c r="H13" s="37"/>
      <c r="I13" s="37">
        <v>48.43</v>
      </c>
      <c r="J13" s="41" t="e">
        <f t="shared" si="1"/>
        <v>#DIV/0!</v>
      </c>
      <c r="K13" s="56">
        <f t="shared" si="2"/>
        <v>6.08881132441342E-2</v>
      </c>
      <c r="L13" s="92"/>
      <c r="M13" s="127"/>
      <c r="N13" s="38"/>
      <c r="O13" s="39"/>
      <c r="P13" s="59"/>
      <c r="Q13" s="92"/>
      <c r="R13" s="38"/>
      <c r="S13" s="38"/>
      <c r="T13" s="39"/>
      <c r="U13" s="59"/>
      <c r="V13" s="90"/>
      <c r="W13" s="54"/>
      <c r="X13" s="54"/>
      <c r="Y13" s="39"/>
      <c r="Z13" s="53"/>
      <c r="AA13" s="90"/>
      <c r="AB13" s="54"/>
      <c r="AC13" s="54"/>
      <c r="AD13" s="39"/>
      <c r="AE13" s="53"/>
      <c r="AF13" s="90"/>
      <c r="AG13" s="54"/>
      <c r="AH13" s="54"/>
      <c r="AI13" s="39"/>
      <c r="AJ13" s="53"/>
      <c r="AK13" s="90"/>
      <c r="AL13" s="54"/>
      <c r="AM13" s="54"/>
      <c r="AN13" s="39"/>
      <c r="AO13" s="53"/>
      <c r="AP13" s="90"/>
      <c r="AQ13" s="54"/>
      <c r="AR13" s="54"/>
      <c r="AS13" s="39"/>
      <c r="AT13" s="53"/>
      <c r="AU13" s="125"/>
      <c r="AV13" s="126"/>
      <c r="AW13" s="23"/>
    </row>
    <row r="14" spans="1:50" x14ac:dyDescent="0.25">
      <c r="A14" s="30">
        <f>A13+1</f>
        <v>40716</v>
      </c>
      <c r="B14" s="30" t="s">
        <v>122</v>
      </c>
      <c r="C14" s="31" t="s">
        <v>131</v>
      </c>
      <c r="D14" s="31" t="s">
        <v>134</v>
      </c>
      <c r="E14" s="37"/>
      <c r="F14" s="37">
        <v>54.02</v>
      </c>
      <c r="G14" s="37" t="s">
        <v>90</v>
      </c>
      <c r="H14" s="37"/>
      <c r="I14" s="37">
        <v>50.56</v>
      </c>
      <c r="J14" s="41" t="e">
        <f t="shared" si="1"/>
        <v>#DIV/0!</v>
      </c>
      <c r="K14" s="56">
        <f t="shared" si="2"/>
        <v>6.4050351721584617E-2</v>
      </c>
      <c r="L14" s="92"/>
      <c r="M14" s="127"/>
      <c r="N14" s="38"/>
      <c r="O14" s="39"/>
      <c r="P14" s="59"/>
      <c r="Q14" s="92"/>
      <c r="R14" s="38"/>
      <c r="S14" s="38"/>
      <c r="T14" s="39"/>
      <c r="U14" s="59"/>
      <c r="V14" s="90"/>
      <c r="W14" s="54"/>
      <c r="X14" s="54"/>
      <c r="Y14" s="39"/>
      <c r="Z14" s="53"/>
      <c r="AA14" s="90"/>
      <c r="AB14" s="54"/>
      <c r="AC14" s="54"/>
      <c r="AD14" s="39"/>
      <c r="AE14" s="53"/>
      <c r="AF14" s="90"/>
      <c r="AG14" s="54"/>
      <c r="AH14" s="54"/>
      <c r="AI14" s="39"/>
      <c r="AJ14" s="53"/>
      <c r="AK14" s="90"/>
      <c r="AL14" s="54"/>
      <c r="AM14" s="54"/>
      <c r="AN14" s="39"/>
      <c r="AO14" s="53"/>
      <c r="AP14" s="90"/>
      <c r="AQ14" s="54"/>
      <c r="AR14" s="54"/>
      <c r="AS14" s="39"/>
      <c r="AT14" s="53"/>
      <c r="AU14" s="125"/>
      <c r="AV14" s="126"/>
      <c r="AW14" s="23"/>
    </row>
    <row r="15" spans="1:50" x14ac:dyDescent="0.25">
      <c r="A15" s="30">
        <f>A14+1</f>
        <v>40717</v>
      </c>
      <c r="B15" s="30" t="s">
        <v>122</v>
      </c>
      <c r="C15" s="31" t="s">
        <v>131</v>
      </c>
      <c r="D15" s="31" t="s">
        <v>134</v>
      </c>
      <c r="E15" s="37">
        <v>53.36</v>
      </c>
      <c r="F15" s="37">
        <v>54.57</v>
      </c>
      <c r="G15" s="37" t="s">
        <v>45</v>
      </c>
      <c r="H15" s="37">
        <v>51.23</v>
      </c>
      <c r="I15" s="37">
        <v>51.23</v>
      </c>
      <c r="J15" s="41">
        <f t="shared" si="1"/>
        <v>3.9917541229385359E-2</v>
      </c>
      <c r="K15" s="56">
        <f t="shared" si="2"/>
        <v>6.1205790727506017E-2</v>
      </c>
      <c r="L15" s="92"/>
      <c r="M15" s="127"/>
      <c r="N15" s="38"/>
      <c r="O15" s="39"/>
      <c r="P15" s="59"/>
      <c r="Q15" s="92"/>
      <c r="R15" s="38"/>
      <c r="S15" s="38"/>
      <c r="T15" s="39"/>
      <c r="U15" s="59"/>
      <c r="V15" s="90"/>
      <c r="W15" s="54"/>
      <c r="X15" s="54"/>
      <c r="Y15" s="39"/>
      <c r="Z15" s="53"/>
      <c r="AA15" s="90"/>
      <c r="AB15" s="54"/>
      <c r="AC15" s="54"/>
      <c r="AD15" s="39"/>
      <c r="AE15" s="53"/>
      <c r="AF15" s="90"/>
      <c r="AG15" s="54"/>
      <c r="AH15" s="54"/>
      <c r="AI15" s="39"/>
      <c r="AJ15" s="53"/>
      <c r="AK15" s="90"/>
      <c r="AL15" s="54"/>
      <c r="AM15" s="54"/>
      <c r="AN15" s="39"/>
      <c r="AO15" s="53"/>
      <c r="AP15" s="90"/>
      <c r="AQ15" s="54"/>
      <c r="AR15" s="54"/>
      <c r="AS15" s="39"/>
      <c r="AT15" s="53"/>
      <c r="AU15" s="125"/>
      <c r="AV15" s="126"/>
      <c r="AW15" s="23"/>
    </row>
    <row r="16" spans="1:50" x14ac:dyDescent="0.25">
      <c r="A16" s="30">
        <f>A15+1</f>
        <v>40718</v>
      </c>
      <c r="B16" s="30" t="s">
        <v>122</v>
      </c>
      <c r="C16" s="31" t="s">
        <v>131</v>
      </c>
      <c r="D16" s="31" t="s">
        <v>89</v>
      </c>
      <c r="E16" s="37">
        <v>53.26</v>
      </c>
      <c r="F16" s="37">
        <v>54.02</v>
      </c>
      <c r="G16" s="37" t="s">
        <v>45</v>
      </c>
      <c r="H16" s="37">
        <v>50.7</v>
      </c>
      <c r="I16" s="37">
        <v>50.6</v>
      </c>
      <c r="J16" s="41">
        <f t="shared" si="1"/>
        <v>4.806609087495297E-2</v>
      </c>
      <c r="K16" s="56">
        <f t="shared" si="2"/>
        <v>6.3309885227693471E-2</v>
      </c>
      <c r="L16" s="92"/>
      <c r="M16" s="127"/>
      <c r="N16" s="38"/>
      <c r="O16" s="39"/>
      <c r="P16" s="59"/>
      <c r="Q16" s="92"/>
      <c r="R16" s="38"/>
      <c r="S16" s="38"/>
      <c r="T16" s="39"/>
      <c r="U16" s="59"/>
      <c r="V16" s="90"/>
      <c r="W16" s="54"/>
      <c r="X16" s="54"/>
      <c r="Y16" s="39"/>
      <c r="Z16" s="53"/>
      <c r="AA16" s="90"/>
      <c r="AB16" s="54"/>
      <c r="AC16" s="54"/>
      <c r="AD16" s="39"/>
      <c r="AE16" s="53"/>
      <c r="AF16" s="90"/>
      <c r="AG16" s="54"/>
      <c r="AH16" s="54"/>
      <c r="AI16" s="39"/>
      <c r="AJ16" s="53"/>
      <c r="AK16" s="90"/>
      <c r="AL16" s="54"/>
      <c r="AM16" s="54"/>
      <c r="AN16" s="39"/>
      <c r="AO16" s="53"/>
      <c r="AP16" s="90"/>
      <c r="AQ16" s="54"/>
      <c r="AR16" s="54"/>
      <c r="AS16" s="39"/>
      <c r="AT16" s="53"/>
      <c r="AU16" s="125"/>
      <c r="AV16" s="126"/>
      <c r="AW16" s="23"/>
    </row>
    <row r="17" spans="1:49" x14ac:dyDescent="0.25">
      <c r="A17" s="30">
        <f>A16+3</f>
        <v>40721</v>
      </c>
      <c r="B17" s="30" t="s">
        <v>122</v>
      </c>
      <c r="C17" s="31" t="s">
        <v>131</v>
      </c>
      <c r="D17" s="31" t="s">
        <v>89</v>
      </c>
      <c r="E17" s="37">
        <v>53.26</v>
      </c>
      <c r="F17" s="37">
        <v>51.57</v>
      </c>
      <c r="G17" s="37" t="s">
        <v>45</v>
      </c>
      <c r="H17" s="37">
        <v>50.7</v>
      </c>
      <c r="I17" s="37">
        <v>48.25</v>
      </c>
      <c r="J17" s="41">
        <f t="shared" si="1"/>
        <v>4.806609087495297E-2</v>
      </c>
      <c r="K17" s="56">
        <f t="shared" si="2"/>
        <v>6.4378514640294746E-2</v>
      </c>
      <c r="L17" s="92"/>
      <c r="M17" s="127"/>
      <c r="N17" s="38"/>
      <c r="O17" s="39"/>
      <c r="P17" s="59"/>
      <c r="Q17" s="92"/>
      <c r="R17" s="38"/>
      <c r="S17" s="38"/>
      <c r="T17" s="39"/>
      <c r="U17" s="59"/>
      <c r="V17" s="90"/>
      <c r="W17" s="54"/>
      <c r="X17" s="54"/>
      <c r="Y17" s="39"/>
      <c r="Z17" s="53"/>
      <c r="AA17" s="90"/>
      <c r="AB17" s="54"/>
      <c r="AC17" s="54"/>
      <c r="AD17" s="39"/>
      <c r="AE17" s="53"/>
      <c r="AF17" s="90"/>
      <c r="AG17" s="54"/>
      <c r="AH17" s="54"/>
      <c r="AI17" s="39"/>
      <c r="AJ17" s="53"/>
      <c r="AK17" s="90"/>
      <c r="AL17" s="54"/>
      <c r="AM17" s="54"/>
      <c r="AN17" s="39"/>
      <c r="AO17" s="53"/>
      <c r="AP17" s="90"/>
      <c r="AQ17" s="54"/>
      <c r="AR17" s="54"/>
      <c r="AS17" s="39"/>
      <c r="AT17" s="53"/>
      <c r="AU17" s="125"/>
      <c r="AV17" s="126"/>
      <c r="AW17" s="23"/>
    </row>
    <row r="18" spans="1:49" x14ac:dyDescent="0.25">
      <c r="A18" s="30">
        <f>A17+1</f>
        <v>40722</v>
      </c>
      <c r="B18" s="30" t="s">
        <v>122</v>
      </c>
      <c r="C18" s="31" t="s">
        <v>131</v>
      </c>
      <c r="D18" s="31" t="s">
        <v>89</v>
      </c>
      <c r="E18" s="37">
        <v>53.26</v>
      </c>
      <c r="F18" s="37">
        <v>51.57</v>
      </c>
      <c r="G18" s="37" t="s">
        <v>90</v>
      </c>
      <c r="H18" s="37">
        <v>50.7</v>
      </c>
      <c r="I18" s="37">
        <v>48.3</v>
      </c>
      <c r="J18" s="41">
        <f t="shared" ref="J18:K22" si="3">(E18-H18)/E18</f>
        <v>4.806609087495297E-2</v>
      </c>
      <c r="K18" s="56">
        <f t="shared" si="3"/>
        <v>6.3408958696916873E-2</v>
      </c>
      <c r="L18" s="92"/>
      <c r="M18" s="127"/>
      <c r="N18" s="38"/>
      <c r="O18" s="39"/>
      <c r="P18" s="59"/>
      <c r="Q18" s="92"/>
      <c r="R18" s="38"/>
      <c r="S18" s="38"/>
      <c r="T18" s="39"/>
      <c r="U18" s="59"/>
      <c r="V18" s="90"/>
      <c r="W18" s="54"/>
      <c r="X18" s="54"/>
      <c r="Y18" s="39"/>
      <c r="Z18" s="53"/>
      <c r="AA18" s="90"/>
      <c r="AB18" s="54"/>
      <c r="AC18" s="54"/>
      <c r="AD18" s="39"/>
      <c r="AE18" s="53"/>
      <c r="AF18" s="90"/>
      <c r="AG18" s="54"/>
      <c r="AH18" s="54"/>
      <c r="AI18" s="39"/>
      <c r="AJ18" s="53"/>
      <c r="AK18" s="90"/>
      <c r="AL18" s="54"/>
      <c r="AM18" s="54"/>
      <c r="AN18" s="39"/>
      <c r="AO18" s="53"/>
      <c r="AP18" s="90"/>
      <c r="AQ18" s="54"/>
      <c r="AR18" s="54"/>
      <c r="AS18" s="39"/>
      <c r="AT18" s="53"/>
      <c r="AU18" s="125"/>
      <c r="AV18" s="126"/>
      <c r="AW18" s="23"/>
    </row>
    <row r="19" spans="1:49" x14ac:dyDescent="0.25">
      <c r="A19" s="30">
        <f>A18+1</f>
        <v>40723</v>
      </c>
      <c r="B19" s="30" t="s">
        <v>122</v>
      </c>
      <c r="C19" s="31" t="s">
        <v>131</v>
      </c>
      <c r="D19" s="31" t="s">
        <v>89</v>
      </c>
      <c r="E19" s="37">
        <v>53.26</v>
      </c>
      <c r="F19" s="37">
        <v>51.57</v>
      </c>
      <c r="G19" s="37" t="s">
        <v>90</v>
      </c>
      <c r="H19" s="37">
        <v>50.7</v>
      </c>
      <c r="I19" s="37">
        <v>48.26</v>
      </c>
      <c r="J19" s="41">
        <f t="shared" si="3"/>
        <v>4.806609087495297E-2</v>
      </c>
      <c r="K19" s="56">
        <f t="shared" si="3"/>
        <v>6.4184603451619207E-2</v>
      </c>
      <c r="L19" s="92"/>
      <c r="M19" s="127"/>
      <c r="N19" s="38"/>
      <c r="O19" s="39"/>
      <c r="P19" s="59"/>
      <c r="Q19" s="92"/>
      <c r="R19" s="38"/>
      <c r="S19" s="38"/>
      <c r="T19" s="39"/>
      <c r="U19" s="59"/>
      <c r="V19" s="90"/>
      <c r="W19" s="54"/>
      <c r="X19" s="54"/>
      <c r="Y19" s="39"/>
      <c r="Z19" s="53"/>
      <c r="AA19" s="90"/>
      <c r="AB19" s="54"/>
      <c r="AC19" s="54"/>
      <c r="AD19" s="39"/>
      <c r="AE19" s="53"/>
      <c r="AF19" s="90"/>
      <c r="AG19" s="54"/>
      <c r="AH19" s="54"/>
      <c r="AI19" s="39"/>
      <c r="AJ19" s="53"/>
      <c r="AK19" s="90"/>
      <c r="AL19" s="54"/>
      <c r="AM19" s="54"/>
      <c r="AN19" s="39"/>
      <c r="AO19" s="53"/>
      <c r="AP19" s="90"/>
      <c r="AQ19" s="54"/>
      <c r="AR19" s="54"/>
      <c r="AS19" s="39"/>
      <c r="AT19" s="53"/>
      <c r="AU19" s="125"/>
      <c r="AV19" s="126"/>
      <c r="AW19" s="23"/>
    </row>
    <row r="20" spans="1:49" x14ac:dyDescent="0.25">
      <c r="A20" s="30">
        <f>A19+1</f>
        <v>40724</v>
      </c>
      <c r="B20" s="30" t="s">
        <v>122</v>
      </c>
      <c r="C20" s="31" t="s">
        <v>131</v>
      </c>
      <c r="D20" s="31" t="s">
        <v>89</v>
      </c>
      <c r="E20" s="37">
        <v>53.26</v>
      </c>
      <c r="F20" s="37">
        <v>54.57</v>
      </c>
      <c r="G20" s="37" t="s">
        <v>45</v>
      </c>
      <c r="H20" s="37">
        <v>50.88</v>
      </c>
      <c r="I20" s="37">
        <v>50.83</v>
      </c>
      <c r="J20" s="41">
        <f t="shared" si="3"/>
        <v>4.4686443860307838E-2</v>
      </c>
      <c r="K20" s="56">
        <f t="shared" si="3"/>
        <v>6.8535825545171375E-2</v>
      </c>
      <c r="L20" s="92"/>
      <c r="M20" s="127"/>
      <c r="N20" s="38"/>
      <c r="O20" s="39"/>
      <c r="P20" s="59"/>
      <c r="Q20" s="92"/>
      <c r="R20" s="38"/>
      <c r="S20" s="38"/>
      <c r="T20" s="39"/>
      <c r="U20" s="59"/>
      <c r="V20" s="90"/>
      <c r="W20" s="54"/>
      <c r="X20" s="54"/>
      <c r="Y20" s="39"/>
      <c r="Z20" s="53"/>
      <c r="AA20" s="90"/>
      <c r="AB20" s="54"/>
      <c r="AC20" s="54"/>
      <c r="AD20" s="39"/>
      <c r="AE20" s="53"/>
      <c r="AF20" s="90"/>
      <c r="AG20" s="54"/>
      <c r="AH20" s="54"/>
      <c r="AI20" s="39"/>
      <c r="AJ20" s="53"/>
      <c r="AK20" s="90"/>
      <c r="AL20" s="54"/>
      <c r="AM20" s="54"/>
      <c r="AN20" s="39"/>
      <c r="AO20" s="53"/>
      <c r="AP20" s="90"/>
      <c r="AQ20" s="54"/>
      <c r="AR20" s="54"/>
      <c r="AS20" s="39"/>
      <c r="AT20" s="53"/>
      <c r="AU20" s="125"/>
      <c r="AV20" s="126"/>
      <c r="AW20" s="23"/>
    </row>
    <row r="21" spans="1:49" x14ac:dyDescent="0.25">
      <c r="A21" s="30">
        <f>A20+1</f>
        <v>40725</v>
      </c>
      <c r="B21" s="30" t="s">
        <v>122</v>
      </c>
      <c r="C21" s="31" t="s">
        <v>131</v>
      </c>
      <c r="D21" s="31" t="s">
        <v>89</v>
      </c>
      <c r="E21" s="37">
        <v>53.26</v>
      </c>
      <c r="F21" s="37">
        <v>53.78</v>
      </c>
      <c r="G21" s="37" t="s">
        <v>45</v>
      </c>
      <c r="H21" s="37">
        <v>50.88</v>
      </c>
      <c r="I21" s="37">
        <v>50.55</v>
      </c>
      <c r="J21" s="41">
        <f t="shared" si="3"/>
        <v>4.4686443860307838E-2</v>
      </c>
      <c r="K21" s="56">
        <f t="shared" si="3"/>
        <v>6.0059501673484637E-2</v>
      </c>
      <c r="L21" s="92"/>
      <c r="M21" s="127"/>
      <c r="N21" s="38"/>
      <c r="O21" s="39"/>
      <c r="P21" s="59"/>
      <c r="Q21" s="92"/>
      <c r="R21" s="38"/>
      <c r="S21" s="38"/>
      <c r="T21" s="39"/>
      <c r="U21" s="59"/>
      <c r="V21" s="90"/>
      <c r="W21" s="54"/>
      <c r="X21" s="54"/>
      <c r="Y21" s="39"/>
      <c r="Z21" s="53"/>
      <c r="AA21" s="90"/>
      <c r="AB21" s="54"/>
      <c r="AC21" s="54"/>
      <c r="AD21" s="39"/>
      <c r="AE21" s="53"/>
      <c r="AF21" s="90"/>
      <c r="AG21" s="54"/>
      <c r="AH21" s="54"/>
      <c r="AI21" s="39"/>
      <c r="AJ21" s="53"/>
      <c r="AK21" s="90"/>
      <c r="AL21" s="54"/>
      <c r="AM21" s="54"/>
      <c r="AN21" s="39"/>
      <c r="AO21" s="53"/>
      <c r="AP21" s="90"/>
      <c r="AQ21" s="54"/>
      <c r="AR21" s="54"/>
      <c r="AS21" s="39"/>
      <c r="AT21" s="53"/>
      <c r="AU21" s="125"/>
      <c r="AV21" s="126"/>
      <c r="AW21" s="23"/>
    </row>
    <row r="22" spans="1:49" x14ac:dyDescent="0.25">
      <c r="A22" s="30">
        <f>A21+4</f>
        <v>40729</v>
      </c>
      <c r="B22" s="30" t="s">
        <v>122</v>
      </c>
      <c r="C22" s="31" t="s">
        <v>131</v>
      </c>
      <c r="D22" s="31" t="s">
        <v>89</v>
      </c>
      <c r="E22" s="37">
        <v>53.26</v>
      </c>
      <c r="F22" s="37">
        <v>52.04</v>
      </c>
      <c r="G22" s="37" t="s">
        <v>90</v>
      </c>
      <c r="H22" s="37">
        <v>50.88</v>
      </c>
      <c r="I22" s="37">
        <v>48.48</v>
      </c>
      <c r="J22" s="41">
        <f t="shared" si="3"/>
        <v>4.4686443860307838E-2</v>
      </c>
      <c r="K22" s="56">
        <f t="shared" si="3"/>
        <v>6.8408916218293661E-2</v>
      </c>
      <c r="L22" s="92"/>
      <c r="M22" s="127"/>
      <c r="N22" s="38"/>
      <c r="O22" s="39"/>
      <c r="P22" s="59"/>
      <c r="Q22" s="92"/>
      <c r="R22" s="38"/>
      <c r="S22" s="38"/>
      <c r="T22" s="39"/>
      <c r="U22" s="59"/>
      <c r="V22" s="90"/>
      <c r="W22" s="54"/>
      <c r="X22" s="54"/>
      <c r="Y22" s="39"/>
      <c r="Z22" s="53"/>
      <c r="AA22" s="90"/>
      <c r="AB22" s="54"/>
      <c r="AC22" s="54"/>
      <c r="AD22" s="39"/>
      <c r="AE22" s="53"/>
      <c r="AF22" s="90"/>
      <c r="AG22" s="54"/>
      <c r="AH22" s="54"/>
      <c r="AI22" s="39"/>
      <c r="AJ22" s="53"/>
      <c r="AK22" s="90"/>
      <c r="AL22" s="54"/>
      <c r="AM22" s="54"/>
      <c r="AN22" s="39"/>
      <c r="AO22" s="53"/>
      <c r="AP22" s="90"/>
      <c r="AQ22" s="54"/>
      <c r="AR22" s="54"/>
      <c r="AS22" s="39"/>
      <c r="AT22" s="53"/>
      <c r="AU22" s="125"/>
      <c r="AV22" s="126"/>
      <c r="AW22" s="23"/>
    </row>
    <row r="23" spans="1:49" x14ac:dyDescent="0.25">
      <c r="A23" s="30">
        <f>A22+1</f>
        <v>40730</v>
      </c>
      <c r="B23" s="30" t="s">
        <v>122</v>
      </c>
      <c r="C23" s="31" t="s">
        <v>131</v>
      </c>
      <c r="D23" s="31" t="s">
        <v>89</v>
      </c>
      <c r="E23" s="37">
        <v>53.26</v>
      </c>
      <c r="F23" s="37">
        <v>55.54</v>
      </c>
      <c r="G23" s="37" t="s">
        <v>90</v>
      </c>
      <c r="H23" s="37">
        <v>50.88</v>
      </c>
      <c r="I23" s="37">
        <v>52.01</v>
      </c>
      <c r="J23" s="41">
        <f t="shared" ref="J23" si="4">(E23-H23)/E23</f>
        <v>4.4686443860307838E-2</v>
      </c>
      <c r="K23" s="56">
        <f t="shared" ref="K23" si="5">(F23-I23)/F23</f>
        <v>6.3557796182931239E-2</v>
      </c>
      <c r="L23" s="92"/>
      <c r="M23" s="127"/>
      <c r="N23" s="38"/>
      <c r="O23" s="39"/>
      <c r="P23" s="59"/>
      <c r="Q23" s="92"/>
      <c r="R23" s="38"/>
      <c r="S23" s="38"/>
      <c r="T23" s="39"/>
      <c r="U23" s="59"/>
      <c r="V23" s="90"/>
      <c r="W23" s="54"/>
      <c r="X23" s="54"/>
      <c r="Y23" s="39"/>
      <c r="Z23" s="53"/>
      <c r="AA23" s="90"/>
      <c r="AB23" s="54"/>
      <c r="AC23" s="54"/>
      <c r="AD23" s="39"/>
      <c r="AE23" s="53"/>
      <c r="AF23" s="90"/>
      <c r="AG23" s="54"/>
      <c r="AH23" s="54"/>
      <c r="AI23" s="39"/>
      <c r="AJ23" s="53"/>
      <c r="AK23" s="90"/>
      <c r="AL23" s="54"/>
      <c r="AM23" s="54"/>
      <c r="AN23" s="39"/>
      <c r="AO23" s="53"/>
      <c r="AP23" s="90"/>
      <c r="AQ23" s="54"/>
      <c r="AR23" s="54"/>
      <c r="AS23" s="39"/>
      <c r="AT23" s="53"/>
      <c r="AU23" s="125"/>
      <c r="AV23" s="126"/>
      <c r="AW23" s="23"/>
    </row>
    <row r="24" spans="1:49" x14ac:dyDescent="0.25">
      <c r="A24" s="30">
        <f>A23+1</f>
        <v>40731</v>
      </c>
      <c r="B24" s="30" t="s">
        <v>122</v>
      </c>
      <c r="C24" s="31" t="s">
        <v>131</v>
      </c>
      <c r="D24" s="31" t="s">
        <v>89</v>
      </c>
      <c r="E24" s="37">
        <v>53.26</v>
      </c>
      <c r="F24" s="37">
        <v>55.83</v>
      </c>
      <c r="G24" s="37" t="s">
        <v>90</v>
      </c>
      <c r="H24" s="37">
        <v>51.63</v>
      </c>
      <c r="I24" s="37">
        <v>52.1</v>
      </c>
      <c r="J24" s="41">
        <f t="shared" ref="J24" si="6">(E24-H24)/E24</f>
        <v>3.0604581299286435E-2</v>
      </c>
      <c r="K24" s="56">
        <f t="shared" ref="K24" si="7">(F24-I24)/F24</f>
        <v>6.6809958803510608E-2</v>
      </c>
      <c r="L24" s="92"/>
      <c r="M24" s="127"/>
      <c r="N24" s="38"/>
      <c r="O24" s="39"/>
      <c r="P24" s="59"/>
      <c r="Q24" s="92"/>
      <c r="R24" s="38"/>
      <c r="S24" s="38"/>
      <c r="T24" s="39"/>
      <c r="U24" s="59"/>
      <c r="V24" s="90"/>
      <c r="W24" s="54"/>
      <c r="X24" s="54"/>
      <c r="Y24" s="39"/>
      <c r="Z24" s="53"/>
      <c r="AA24" s="90"/>
      <c r="AB24" s="54"/>
      <c r="AC24" s="54"/>
      <c r="AD24" s="39"/>
      <c r="AE24" s="53"/>
      <c r="AF24" s="90"/>
      <c r="AG24" s="54"/>
      <c r="AH24" s="54"/>
      <c r="AI24" s="39"/>
      <c r="AJ24" s="53"/>
      <c r="AK24" s="90"/>
      <c r="AL24" s="54"/>
      <c r="AM24" s="54"/>
      <c r="AN24" s="39"/>
      <c r="AO24" s="53"/>
      <c r="AP24" s="90"/>
      <c r="AQ24" s="54"/>
      <c r="AR24" s="54"/>
      <c r="AS24" s="39"/>
      <c r="AT24" s="53"/>
      <c r="AU24" s="125"/>
      <c r="AV24" s="126"/>
      <c r="AW24" s="23"/>
    </row>
    <row r="25" spans="1:49" x14ac:dyDescent="0.25">
      <c r="A25" s="30">
        <f>A24+1</f>
        <v>40732</v>
      </c>
      <c r="B25" s="30" t="s">
        <v>122</v>
      </c>
      <c r="C25" s="31" t="s">
        <v>131</v>
      </c>
      <c r="D25" s="31" t="s">
        <v>89</v>
      </c>
      <c r="E25" s="37">
        <v>53.26</v>
      </c>
      <c r="F25" s="37">
        <v>55.83</v>
      </c>
      <c r="G25" s="37" t="s">
        <v>90</v>
      </c>
      <c r="H25" s="37">
        <v>52.55</v>
      </c>
      <c r="I25" s="37">
        <v>52.4</v>
      </c>
      <c r="J25" s="41">
        <f t="shared" ref="J25" si="8">(E25-H25)/E25</f>
        <v>1.3330829891100279E-2</v>
      </c>
      <c r="K25" s="56">
        <f t="shared" ref="K25" si="9">(F25-I25)/F25</f>
        <v>6.1436503671861001E-2</v>
      </c>
      <c r="L25" s="92"/>
      <c r="M25" s="127"/>
      <c r="N25" s="38"/>
      <c r="O25" s="39"/>
      <c r="P25" s="59"/>
      <c r="Q25" s="92"/>
      <c r="R25" s="38"/>
      <c r="S25" s="38"/>
      <c r="T25" s="39"/>
      <c r="U25" s="59"/>
      <c r="V25" s="90"/>
      <c r="W25" s="54"/>
      <c r="X25" s="54"/>
      <c r="Y25" s="39"/>
      <c r="Z25" s="53"/>
      <c r="AA25" s="90"/>
      <c r="AB25" s="54"/>
      <c r="AC25" s="54"/>
      <c r="AD25" s="39"/>
      <c r="AE25" s="53"/>
      <c r="AF25" s="90"/>
      <c r="AG25" s="54"/>
      <c r="AH25" s="54"/>
      <c r="AI25" s="39"/>
      <c r="AJ25" s="53"/>
      <c r="AK25" s="90"/>
      <c r="AL25" s="54"/>
      <c r="AM25" s="54"/>
      <c r="AN25" s="39"/>
      <c r="AO25" s="53"/>
      <c r="AP25" s="90"/>
      <c r="AQ25" s="54"/>
      <c r="AR25" s="54"/>
      <c r="AS25" s="39"/>
      <c r="AT25" s="53"/>
      <c r="AU25" s="125"/>
      <c r="AV25" s="126"/>
      <c r="AW25" s="23"/>
    </row>
    <row r="26" spans="1:49" x14ac:dyDescent="0.25">
      <c r="A26" s="30">
        <f>A25+3</f>
        <v>40735</v>
      </c>
      <c r="B26" s="30" t="s">
        <v>122</v>
      </c>
      <c r="C26" s="31" t="s">
        <v>131</v>
      </c>
      <c r="D26" s="31" t="s">
        <v>89</v>
      </c>
      <c r="E26" s="37">
        <v>53.26</v>
      </c>
      <c r="F26" s="37">
        <v>55.83</v>
      </c>
      <c r="G26" s="37" t="s">
        <v>45</v>
      </c>
      <c r="H26" s="37">
        <v>52.83</v>
      </c>
      <c r="I26" s="37">
        <v>52.5</v>
      </c>
      <c r="J26" s="41">
        <f t="shared" ref="J26" si="10">(E26-H26)/E26</f>
        <v>8.0736012016522675E-3</v>
      </c>
      <c r="K26" s="56">
        <f t="shared" ref="K26" si="11">(F26-I26)/F26</f>
        <v>5.9645351961311092E-2</v>
      </c>
      <c r="L26" s="92"/>
      <c r="M26" s="38"/>
      <c r="N26" s="38"/>
      <c r="O26" s="39"/>
      <c r="P26" s="59"/>
      <c r="Q26" s="92"/>
      <c r="R26" s="38"/>
      <c r="S26" s="38"/>
      <c r="T26" s="39"/>
      <c r="U26" s="59"/>
      <c r="V26" s="90"/>
      <c r="W26" s="54"/>
      <c r="X26" s="54"/>
      <c r="Y26" s="39"/>
      <c r="Z26" s="53"/>
      <c r="AA26" s="90"/>
      <c r="AB26" s="54"/>
      <c r="AC26" s="54"/>
      <c r="AD26" s="39"/>
      <c r="AE26" s="53"/>
      <c r="AF26" s="90"/>
      <c r="AG26" s="54"/>
      <c r="AH26" s="54"/>
      <c r="AI26" s="39"/>
      <c r="AJ26" s="53"/>
      <c r="AK26" s="90"/>
      <c r="AL26" s="54"/>
      <c r="AM26" s="54"/>
      <c r="AN26" s="39"/>
      <c r="AO26" s="53"/>
      <c r="AP26" s="90"/>
      <c r="AQ26" s="54"/>
      <c r="AR26" s="54"/>
      <c r="AS26" s="39"/>
      <c r="AT26" s="53"/>
      <c r="AU26" s="125"/>
      <c r="AV26" s="126"/>
      <c r="AW26" s="23"/>
    </row>
    <row r="27" spans="1:49" x14ac:dyDescent="0.25">
      <c r="A27" s="30">
        <f>A26+1</f>
        <v>40736</v>
      </c>
      <c r="B27" s="30" t="s">
        <v>122</v>
      </c>
      <c r="C27" s="31" t="s">
        <v>131</v>
      </c>
      <c r="D27" s="31" t="s">
        <v>89</v>
      </c>
      <c r="E27" s="37">
        <v>53.26</v>
      </c>
      <c r="F27" s="37">
        <v>55.54</v>
      </c>
      <c r="G27" s="37" t="s">
        <v>45</v>
      </c>
      <c r="H27" s="37">
        <v>52.83</v>
      </c>
      <c r="I27" s="37">
        <v>52.19</v>
      </c>
      <c r="J27" s="41">
        <f t="shared" ref="J27" si="12">(E27-H27)/E27</f>
        <v>8.0736012016522675E-3</v>
      </c>
      <c r="K27" s="56">
        <f t="shared" ref="K27" si="13">(F27-I27)/F27</f>
        <v>6.0316888728844102E-2</v>
      </c>
      <c r="L27" s="92"/>
      <c r="M27" s="38"/>
      <c r="N27" s="38"/>
      <c r="O27" s="39"/>
      <c r="P27" s="59"/>
      <c r="Q27" s="92"/>
      <c r="R27" s="38"/>
      <c r="S27" s="38"/>
      <c r="T27" s="39"/>
      <c r="U27" s="59"/>
      <c r="V27" s="90"/>
      <c r="W27" s="54"/>
      <c r="X27" s="54"/>
      <c r="Y27" s="39"/>
      <c r="Z27" s="53"/>
      <c r="AA27" s="90"/>
      <c r="AB27" s="54"/>
      <c r="AC27" s="54"/>
      <c r="AD27" s="39"/>
      <c r="AE27" s="53"/>
      <c r="AF27" s="90"/>
      <c r="AG27" s="54"/>
      <c r="AH27" s="54"/>
      <c r="AI27" s="39"/>
      <c r="AJ27" s="53"/>
      <c r="AK27" s="90"/>
      <c r="AL27" s="54"/>
      <c r="AM27" s="54"/>
      <c r="AN27" s="39"/>
      <c r="AO27" s="53"/>
      <c r="AP27" s="90"/>
      <c r="AQ27" s="54"/>
      <c r="AR27" s="54"/>
      <c r="AS27" s="39"/>
      <c r="AT27" s="53"/>
      <c r="AU27" s="125"/>
      <c r="AV27" s="126"/>
      <c r="AW27" s="23"/>
    </row>
    <row r="28" spans="1:49" x14ac:dyDescent="0.25">
      <c r="A28" s="30">
        <f>A27+1</f>
        <v>40737</v>
      </c>
      <c r="B28" s="30" t="s">
        <v>122</v>
      </c>
      <c r="C28" s="31" t="s">
        <v>131</v>
      </c>
      <c r="D28" s="31" t="s">
        <v>89</v>
      </c>
      <c r="E28" s="37">
        <v>53.26</v>
      </c>
      <c r="F28" s="37">
        <v>56.9</v>
      </c>
      <c r="G28" s="37" t="s">
        <v>90</v>
      </c>
      <c r="H28" s="37">
        <v>53.9</v>
      </c>
      <c r="I28" s="37">
        <v>53.39</v>
      </c>
      <c r="J28" s="41">
        <f t="shared" ref="J28" si="14">(E28-H28)/E28</f>
        <v>-1.2016522718738275E-2</v>
      </c>
      <c r="K28" s="56">
        <f t="shared" ref="K28" si="15">(F28-I28)/F28</f>
        <v>6.1687170474516662E-2</v>
      </c>
      <c r="L28" s="92"/>
      <c r="M28" s="127"/>
      <c r="N28" s="38"/>
      <c r="O28" s="39"/>
      <c r="P28" s="59"/>
      <c r="Q28" s="92"/>
      <c r="R28" s="38"/>
      <c r="S28" s="38"/>
      <c r="T28" s="39"/>
      <c r="U28" s="59"/>
      <c r="V28" s="90"/>
      <c r="W28" s="54"/>
      <c r="X28" s="54"/>
      <c r="Y28" s="39"/>
      <c r="Z28" s="53"/>
      <c r="AA28" s="90"/>
      <c r="AB28" s="54"/>
      <c r="AC28" s="54"/>
      <c r="AD28" s="39"/>
      <c r="AE28" s="53"/>
      <c r="AF28" s="90"/>
      <c r="AG28" s="54"/>
      <c r="AH28" s="54"/>
      <c r="AI28" s="39"/>
      <c r="AJ28" s="53"/>
      <c r="AK28" s="90"/>
      <c r="AL28" s="54"/>
      <c r="AM28" s="54"/>
      <c r="AN28" s="39"/>
      <c r="AO28" s="53"/>
      <c r="AP28" s="90"/>
      <c r="AQ28" s="54"/>
      <c r="AR28" s="54"/>
      <c r="AS28" s="39"/>
      <c r="AT28" s="53"/>
      <c r="AU28" s="125"/>
      <c r="AV28" s="126"/>
      <c r="AW28" s="23"/>
    </row>
    <row r="29" spans="1:49" x14ac:dyDescent="0.25">
      <c r="A29" s="30">
        <f>A28+1</f>
        <v>40738</v>
      </c>
      <c r="B29" s="30" t="s">
        <v>122</v>
      </c>
      <c r="C29" s="31" t="s">
        <v>131</v>
      </c>
      <c r="D29" s="31" t="s">
        <v>89</v>
      </c>
      <c r="E29" s="37">
        <v>53.26</v>
      </c>
      <c r="F29" s="37">
        <v>58.87</v>
      </c>
      <c r="G29" s="37" t="s">
        <v>45</v>
      </c>
      <c r="H29" s="37">
        <v>55.61</v>
      </c>
      <c r="I29" s="37">
        <v>54.88</v>
      </c>
      <c r="J29" s="41">
        <f t="shared" ref="J29" si="16">(E29-H29)/E29</f>
        <v>-4.4123169357867094E-2</v>
      </c>
      <c r="K29" s="56">
        <f t="shared" ref="K29" si="17">(F29-I29)/F29</f>
        <v>6.777645659928648E-2</v>
      </c>
      <c r="L29" s="92"/>
      <c r="M29" s="127"/>
      <c r="N29" s="38"/>
      <c r="O29" s="39"/>
      <c r="P29" s="59"/>
      <c r="Q29" s="92"/>
      <c r="R29" s="38"/>
      <c r="S29" s="38"/>
      <c r="T29" s="39"/>
      <c r="U29" s="59"/>
      <c r="V29" s="90"/>
      <c r="W29" s="54"/>
      <c r="X29" s="54"/>
      <c r="Y29" s="39"/>
      <c r="Z29" s="53"/>
      <c r="AA29" s="90"/>
      <c r="AB29" s="54"/>
      <c r="AC29" s="54"/>
      <c r="AD29" s="39"/>
      <c r="AE29" s="53"/>
      <c r="AF29" s="90"/>
      <c r="AG29" s="54"/>
      <c r="AH29" s="54"/>
      <c r="AI29" s="39"/>
      <c r="AJ29" s="53"/>
      <c r="AK29" s="90"/>
      <c r="AL29" s="54"/>
      <c r="AM29" s="54"/>
      <c r="AN29" s="39"/>
      <c r="AO29" s="53"/>
      <c r="AP29" s="90"/>
      <c r="AQ29" s="54"/>
      <c r="AR29" s="54"/>
      <c r="AS29" s="39"/>
      <c r="AT29" s="53"/>
      <c r="AU29" s="125"/>
      <c r="AV29" s="126"/>
      <c r="AW29" s="23"/>
    </row>
    <row r="30" spans="1:49" x14ac:dyDescent="0.25">
      <c r="A30" s="30">
        <f>A29+1</f>
        <v>40739</v>
      </c>
      <c r="B30" s="30" t="s">
        <v>122</v>
      </c>
      <c r="C30" s="94">
        <v>1.6799999999999999E-2</v>
      </c>
      <c r="D30" s="35" t="s">
        <v>120</v>
      </c>
      <c r="E30" s="37">
        <v>53.26</v>
      </c>
      <c r="F30" s="37">
        <v>58.88</v>
      </c>
      <c r="G30" s="37" t="s">
        <v>90</v>
      </c>
      <c r="H30" s="37">
        <v>55.61</v>
      </c>
      <c r="I30" s="37">
        <v>54.77</v>
      </c>
      <c r="J30" s="41">
        <f t="shared" ref="J30" si="18">(E30-H30)/E30</f>
        <v>-4.4123169357867094E-2</v>
      </c>
      <c r="K30" s="56">
        <f t="shared" ref="K30" si="19">(F30-I30)/F30</f>
        <v>6.980298913043477E-2</v>
      </c>
      <c r="L30" s="128"/>
      <c r="M30" s="129"/>
      <c r="N30" s="102"/>
      <c r="O30" s="103"/>
      <c r="P30" s="104"/>
      <c r="Q30" s="92"/>
      <c r="R30" s="38"/>
      <c r="S30" s="38"/>
      <c r="T30" s="39"/>
      <c r="U30" s="59"/>
      <c r="V30" s="90"/>
      <c r="W30" s="54"/>
      <c r="X30" s="54"/>
      <c r="Y30" s="39"/>
      <c r="Z30" s="53"/>
      <c r="AA30" s="90"/>
      <c r="AB30" s="54"/>
      <c r="AC30" s="54"/>
      <c r="AD30" s="39"/>
      <c r="AE30" s="53"/>
      <c r="AF30" s="90"/>
      <c r="AG30" s="54"/>
      <c r="AH30" s="54"/>
      <c r="AI30" s="39"/>
      <c r="AJ30" s="53"/>
      <c r="AK30" s="90"/>
      <c r="AL30" s="54"/>
      <c r="AM30" s="54"/>
      <c r="AN30" s="39"/>
      <c r="AO30" s="53"/>
      <c r="AP30" s="90"/>
      <c r="AQ30" s="54"/>
      <c r="AR30" s="54"/>
      <c r="AS30" s="39"/>
      <c r="AT30" s="53"/>
      <c r="AU30" s="125"/>
      <c r="AV30" s="126"/>
      <c r="AW30" s="23"/>
    </row>
    <row r="31" spans="1:49" x14ac:dyDescent="0.25">
      <c r="A31" s="30">
        <f>A30+3</f>
        <v>40742</v>
      </c>
      <c r="B31" s="30" t="s">
        <v>122</v>
      </c>
      <c r="C31" s="94">
        <v>1.44E-2</v>
      </c>
      <c r="D31" s="35" t="s">
        <v>120</v>
      </c>
      <c r="E31" s="37">
        <v>53.26</v>
      </c>
      <c r="F31" s="37">
        <v>58.89</v>
      </c>
      <c r="G31" s="37" t="s">
        <v>90</v>
      </c>
      <c r="H31" s="37">
        <v>56.05</v>
      </c>
      <c r="I31" s="37">
        <v>55.27</v>
      </c>
      <c r="J31" s="41">
        <f t="shared" ref="J31" si="20">(E31-H31)/E31</f>
        <v>-5.2384528726999613E-2</v>
      </c>
      <c r="K31" s="56">
        <f t="shared" ref="K31" si="21">(F31-I31)/F31</f>
        <v>6.1470538291730298E-2</v>
      </c>
      <c r="L31" s="128"/>
      <c r="M31" s="129"/>
      <c r="N31" s="102"/>
      <c r="O31" s="103"/>
      <c r="P31" s="104"/>
      <c r="Q31" s="92"/>
      <c r="R31" s="38"/>
      <c r="S31" s="38"/>
      <c r="T31" s="39"/>
      <c r="U31" s="59"/>
      <c r="V31" s="90"/>
      <c r="W31" s="54"/>
      <c r="X31" s="54"/>
      <c r="Y31" s="39"/>
      <c r="Z31" s="53"/>
      <c r="AA31" s="90"/>
      <c r="AB31" s="54"/>
      <c r="AC31" s="54"/>
      <c r="AD31" s="39"/>
      <c r="AE31" s="53"/>
      <c r="AF31" s="90"/>
      <c r="AG31" s="54"/>
      <c r="AH31" s="54"/>
      <c r="AI31" s="39"/>
      <c r="AJ31" s="53"/>
      <c r="AK31" s="90"/>
      <c r="AL31" s="54"/>
      <c r="AM31" s="54"/>
      <c r="AN31" s="39"/>
      <c r="AO31" s="53"/>
      <c r="AP31" s="90"/>
      <c r="AQ31" s="54"/>
      <c r="AR31" s="54"/>
      <c r="AS31" s="39"/>
      <c r="AT31" s="53"/>
      <c r="AU31" s="125"/>
      <c r="AV31" s="126"/>
      <c r="AW31" s="23"/>
    </row>
    <row r="32" spans="1:49" x14ac:dyDescent="0.25">
      <c r="A32" s="30">
        <f>A31+1</f>
        <v>40743</v>
      </c>
      <c r="B32" s="30" t="s">
        <v>122</v>
      </c>
      <c r="C32" s="94">
        <v>1.41E-2</v>
      </c>
      <c r="D32" s="35" t="s">
        <v>120</v>
      </c>
      <c r="E32" s="37">
        <v>53.26</v>
      </c>
      <c r="F32" s="37">
        <v>58.91</v>
      </c>
      <c r="G32" s="37" t="s">
        <v>90</v>
      </c>
      <c r="H32" s="37">
        <v>57.07</v>
      </c>
      <c r="I32" s="37">
        <v>55.49</v>
      </c>
      <c r="J32" s="41">
        <f t="shared" ref="J32" si="22">(E32-H32)/E32</f>
        <v>-7.1535861809988777E-2</v>
      </c>
      <c r="K32" s="56">
        <f t="shared" ref="K32" si="23">(F32-I32)/F32</f>
        <v>5.805465965031395E-2</v>
      </c>
      <c r="L32" s="128"/>
      <c r="M32" s="129"/>
      <c r="N32" s="102"/>
      <c r="O32" s="103"/>
      <c r="P32" s="104"/>
      <c r="Q32" s="92"/>
      <c r="R32" s="38"/>
      <c r="S32" s="38"/>
      <c r="T32" s="39"/>
      <c r="U32" s="59"/>
      <c r="V32" s="90"/>
      <c r="W32" s="54"/>
      <c r="X32" s="54"/>
      <c r="Y32" s="39"/>
      <c r="Z32" s="108"/>
      <c r="AA32" s="109"/>
      <c r="AB32" s="54"/>
      <c r="AC32" s="54"/>
      <c r="AD32" s="39"/>
      <c r="AE32" s="108"/>
      <c r="AF32" s="109"/>
      <c r="AG32" s="54"/>
      <c r="AH32" s="54"/>
      <c r="AI32" s="39"/>
      <c r="AJ32" s="108"/>
      <c r="AK32" s="109"/>
      <c r="AL32" s="54"/>
      <c r="AM32" s="54"/>
      <c r="AN32" s="39"/>
      <c r="AO32" s="108"/>
      <c r="AP32" s="109"/>
      <c r="AQ32" s="54"/>
      <c r="AR32" s="54"/>
      <c r="AS32" s="39"/>
      <c r="AT32" s="108"/>
      <c r="AU32" s="130"/>
      <c r="AV32" s="126"/>
      <c r="AW32" s="23"/>
    </row>
    <row r="33" spans="1:49" x14ac:dyDescent="0.25">
      <c r="A33" s="30">
        <f>A32+1</f>
        <v>40744</v>
      </c>
      <c r="B33" s="30" t="s">
        <v>122</v>
      </c>
      <c r="C33" s="94">
        <v>1.46E-2</v>
      </c>
      <c r="D33" s="35" t="s">
        <v>120</v>
      </c>
      <c r="E33" s="37">
        <v>53.26</v>
      </c>
      <c r="F33" s="37">
        <v>58.92</v>
      </c>
      <c r="G33" s="37" t="s">
        <v>90</v>
      </c>
      <c r="H33" s="37">
        <v>57.07</v>
      </c>
      <c r="I33" s="37">
        <v>55.07</v>
      </c>
      <c r="J33" s="41">
        <f t="shared" ref="J33" si="24">(E33-H33)/E33</f>
        <v>-7.1535861809988777E-2</v>
      </c>
      <c r="K33" s="56">
        <f t="shared" ref="K33" si="25">(F33-I33)/F33</f>
        <v>6.5342837746096422E-2</v>
      </c>
      <c r="L33" s="128"/>
      <c r="M33" s="129"/>
      <c r="N33" s="102"/>
      <c r="O33" s="103"/>
      <c r="P33" s="104"/>
      <c r="Q33" s="92"/>
      <c r="R33" s="38"/>
      <c r="S33" s="38"/>
      <c r="T33" s="39"/>
      <c r="U33" s="59"/>
      <c r="V33" s="90"/>
      <c r="W33" s="54"/>
      <c r="X33" s="54"/>
      <c r="Y33" s="39"/>
      <c r="Z33" s="108"/>
      <c r="AA33" s="109"/>
      <c r="AB33" s="54"/>
      <c r="AC33" s="54"/>
      <c r="AD33" s="39"/>
      <c r="AE33" s="108"/>
      <c r="AF33" s="109"/>
      <c r="AG33" s="54"/>
      <c r="AH33" s="54"/>
      <c r="AI33" s="39"/>
      <c r="AJ33" s="108"/>
      <c r="AK33" s="109"/>
      <c r="AL33" s="54"/>
      <c r="AM33" s="54"/>
      <c r="AN33" s="39"/>
      <c r="AO33" s="108"/>
      <c r="AP33" s="109"/>
      <c r="AQ33" s="54"/>
      <c r="AR33" s="54"/>
      <c r="AS33" s="39"/>
      <c r="AT33" s="108"/>
      <c r="AU33" s="130"/>
      <c r="AV33" s="126"/>
      <c r="AW33" s="23"/>
    </row>
    <row r="34" spans="1:49" x14ac:dyDescent="0.25">
      <c r="A34" s="30">
        <f>A33+1</f>
        <v>40745</v>
      </c>
      <c r="B34" s="30" t="s">
        <v>122</v>
      </c>
      <c r="C34" s="94">
        <v>1.46E-2</v>
      </c>
      <c r="D34" s="35" t="s">
        <v>120</v>
      </c>
      <c r="E34" s="37">
        <v>53.26</v>
      </c>
      <c r="F34" s="37">
        <v>58.94</v>
      </c>
      <c r="G34" s="37" t="s">
        <v>90</v>
      </c>
      <c r="H34" s="37">
        <v>57.07</v>
      </c>
      <c r="I34" s="37">
        <v>55.3</v>
      </c>
      <c r="J34" s="41">
        <f t="shared" ref="J34" si="26">(E34-H34)/E34</f>
        <v>-7.1535861809988777E-2</v>
      </c>
      <c r="K34" s="56">
        <f t="shared" ref="K34" si="27">(F34-I34)/F34</f>
        <v>6.1757719714964382E-2</v>
      </c>
      <c r="L34" s="128"/>
      <c r="M34" s="129"/>
      <c r="N34" s="102"/>
      <c r="O34" s="103"/>
      <c r="P34" s="104"/>
      <c r="Q34" s="92"/>
      <c r="R34" s="38"/>
      <c r="S34" s="38"/>
      <c r="T34" s="39"/>
      <c r="U34" s="59"/>
      <c r="V34" s="90"/>
      <c r="W34" s="54"/>
      <c r="X34" s="54"/>
      <c r="Y34" s="39"/>
      <c r="Z34" s="108"/>
      <c r="AA34" s="109"/>
      <c r="AB34" s="54"/>
      <c r="AC34" s="54"/>
      <c r="AD34" s="39"/>
      <c r="AE34" s="108"/>
      <c r="AF34" s="109"/>
      <c r="AG34" s="54"/>
      <c r="AH34" s="54"/>
      <c r="AI34" s="39"/>
      <c r="AJ34" s="108"/>
      <c r="AK34" s="109"/>
      <c r="AL34" s="54"/>
      <c r="AM34" s="54"/>
      <c r="AN34" s="39"/>
      <c r="AO34" s="108"/>
      <c r="AP34" s="109"/>
      <c r="AQ34" s="54"/>
      <c r="AR34" s="54"/>
      <c r="AS34" s="39"/>
      <c r="AT34" s="108"/>
      <c r="AU34" s="130"/>
      <c r="AV34" s="126"/>
      <c r="AW34" s="23"/>
    </row>
    <row r="35" spans="1:49" x14ac:dyDescent="0.25">
      <c r="A35" s="30">
        <f>A34+1</f>
        <v>40746</v>
      </c>
      <c r="B35" s="30" t="s">
        <v>122</v>
      </c>
      <c r="C35" s="94">
        <v>1.5100000000000001E-2</v>
      </c>
      <c r="D35" s="35" t="s">
        <v>120</v>
      </c>
      <c r="E35" s="37">
        <v>53.26</v>
      </c>
      <c r="F35" s="37">
        <v>58.95</v>
      </c>
      <c r="G35" s="37" t="s">
        <v>90</v>
      </c>
      <c r="H35" s="37">
        <v>57.07</v>
      </c>
      <c r="I35" s="37">
        <v>55.16</v>
      </c>
      <c r="J35" s="41">
        <f t="shared" ref="J35" si="28">(E35-H35)/E35</f>
        <v>-7.1535861809988777E-2</v>
      </c>
      <c r="K35" s="56">
        <f t="shared" ref="K35" si="29">(F35-I35)/F35</f>
        <v>6.4291772688719356E-2</v>
      </c>
      <c r="L35" s="128"/>
      <c r="M35" s="129"/>
      <c r="N35" s="102"/>
      <c r="O35" s="103"/>
      <c r="P35" s="104"/>
      <c r="Q35" s="92"/>
      <c r="R35" s="38"/>
      <c r="S35" s="38"/>
      <c r="T35" s="39"/>
      <c r="U35" s="59"/>
      <c r="V35" s="90"/>
      <c r="W35" s="54"/>
      <c r="X35" s="54"/>
      <c r="Y35" s="39"/>
      <c r="Z35" s="108"/>
      <c r="AA35" s="109"/>
      <c r="AB35" s="54"/>
      <c r="AC35" s="54"/>
      <c r="AD35" s="39"/>
      <c r="AE35" s="108"/>
      <c r="AF35" s="109"/>
      <c r="AG35" s="54"/>
      <c r="AH35" s="54"/>
      <c r="AI35" s="39"/>
      <c r="AJ35" s="108"/>
      <c r="AK35" s="109"/>
      <c r="AL35" s="54"/>
      <c r="AM35" s="54"/>
      <c r="AN35" s="39"/>
      <c r="AO35" s="108"/>
      <c r="AP35" s="109"/>
      <c r="AQ35" s="54"/>
      <c r="AR35" s="54"/>
      <c r="AS35" s="39"/>
      <c r="AT35" s="108"/>
      <c r="AU35" s="130"/>
      <c r="AV35" s="126"/>
      <c r="AW35" s="23"/>
    </row>
    <row r="36" spans="1:49" x14ac:dyDescent="0.25">
      <c r="A36" s="30">
        <f>A35+3</f>
        <v>40749</v>
      </c>
      <c r="B36" s="30" t="s">
        <v>122</v>
      </c>
      <c r="C36" s="94">
        <v>1.4500000000000001E-2</v>
      </c>
      <c r="D36" s="35" t="s">
        <v>120</v>
      </c>
      <c r="E36" s="37">
        <v>53.26</v>
      </c>
      <c r="F36" s="37">
        <v>60.73</v>
      </c>
      <c r="G36" s="37" t="s">
        <v>45</v>
      </c>
      <c r="H36" s="37">
        <v>57.19</v>
      </c>
      <c r="I36" s="37">
        <v>57.16</v>
      </c>
      <c r="J36" s="41">
        <f t="shared" ref="J36" si="30">(E36-H36)/E36</f>
        <v>-7.3788959819752156E-2</v>
      </c>
      <c r="K36" s="56">
        <f t="shared" ref="K36" si="31">(F36-I36)/F36</f>
        <v>5.8784785114440977E-2</v>
      </c>
      <c r="L36" s="128"/>
      <c r="M36" s="129"/>
      <c r="N36" s="102"/>
      <c r="O36" s="103"/>
      <c r="P36" s="104"/>
      <c r="Q36" s="92"/>
      <c r="R36" s="38"/>
      <c r="S36" s="38"/>
      <c r="T36" s="39"/>
      <c r="U36" s="59"/>
      <c r="V36" s="90"/>
      <c r="W36" s="54"/>
      <c r="X36" s="54"/>
      <c r="Y36" s="39"/>
      <c r="Z36" s="108"/>
      <c r="AA36" s="109"/>
      <c r="AB36" s="54"/>
      <c r="AC36" s="54"/>
      <c r="AD36" s="39"/>
      <c r="AE36" s="108"/>
      <c r="AF36" s="109"/>
      <c r="AG36" s="54"/>
      <c r="AH36" s="54"/>
      <c r="AI36" s="39"/>
      <c r="AJ36" s="108"/>
      <c r="AK36" s="109"/>
      <c r="AL36" s="54"/>
      <c r="AM36" s="54"/>
      <c r="AN36" s="39"/>
      <c r="AO36" s="108"/>
      <c r="AP36" s="109"/>
      <c r="AQ36" s="54"/>
      <c r="AR36" s="54"/>
      <c r="AS36" s="39"/>
      <c r="AT36" s="108"/>
      <c r="AU36" s="130"/>
      <c r="AV36" s="126"/>
      <c r="AW36" s="23"/>
    </row>
    <row r="37" spans="1:49" x14ac:dyDescent="0.25">
      <c r="A37" s="30">
        <f>A36+1</f>
        <v>40750</v>
      </c>
      <c r="B37" s="30" t="s">
        <v>122</v>
      </c>
      <c r="C37" s="94">
        <v>1.4500000000000001E-2</v>
      </c>
      <c r="D37" s="35" t="s">
        <v>120</v>
      </c>
      <c r="E37" s="37">
        <v>53.26</v>
      </c>
      <c r="F37" s="37">
        <v>60.73</v>
      </c>
      <c r="G37" s="37" t="s">
        <v>52</v>
      </c>
      <c r="H37" s="37">
        <v>57.19</v>
      </c>
      <c r="I37" s="37">
        <v>57.46</v>
      </c>
      <c r="J37" s="41">
        <f t="shared" ref="J37" si="32">(E37-H37)/E37</f>
        <v>-7.3788959819752156E-2</v>
      </c>
      <c r="K37" s="56">
        <f t="shared" ref="K37" si="33">(F37-I37)/F37</f>
        <v>5.3844887205664355E-2</v>
      </c>
      <c r="L37" s="128"/>
      <c r="M37" s="129"/>
      <c r="N37" s="102"/>
      <c r="O37" s="103"/>
      <c r="P37" s="104"/>
      <c r="Q37" s="92"/>
      <c r="R37" s="38"/>
      <c r="S37" s="38"/>
      <c r="T37" s="39"/>
      <c r="U37" s="59"/>
      <c r="V37" s="90"/>
      <c r="W37" s="54"/>
      <c r="X37" s="54"/>
      <c r="Y37" s="39"/>
      <c r="Z37" s="108"/>
      <c r="AA37" s="109"/>
      <c r="AB37" s="54"/>
      <c r="AC37" s="54"/>
      <c r="AD37" s="39"/>
      <c r="AE37" s="108"/>
      <c r="AF37" s="109"/>
      <c r="AG37" s="54"/>
      <c r="AH37" s="54"/>
      <c r="AI37" s="39"/>
      <c r="AJ37" s="108"/>
      <c r="AK37" s="109"/>
      <c r="AL37" s="54"/>
      <c r="AM37" s="54"/>
      <c r="AN37" s="39"/>
      <c r="AO37" s="108"/>
      <c r="AP37" s="109"/>
      <c r="AQ37" s="54"/>
      <c r="AR37" s="54"/>
      <c r="AS37" s="39"/>
      <c r="AT37" s="108"/>
      <c r="AU37" s="130"/>
      <c r="AV37" s="126"/>
      <c r="AW37" s="23"/>
    </row>
    <row r="38" spans="1:49" x14ac:dyDescent="0.25">
      <c r="A38" s="30">
        <f>A37+1</f>
        <v>40751</v>
      </c>
      <c r="B38" s="30" t="s">
        <v>122</v>
      </c>
      <c r="C38" s="94">
        <v>1.4500000000000001E-2</v>
      </c>
      <c r="D38" s="35" t="s">
        <v>120</v>
      </c>
      <c r="E38" s="37">
        <v>53.26</v>
      </c>
      <c r="F38" s="37">
        <v>60.73</v>
      </c>
      <c r="G38" s="37" t="s">
        <v>52</v>
      </c>
      <c r="H38" s="37">
        <v>57.19</v>
      </c>
      <c r="I38" s="37">
        <v>57.46</v>
      </c>
      <c r="J38" s="41">
        <f t="shared" ref="J38:J39" si="34">(E38-H38)/E38</f>
        <v>-7.3788959819752156E-2</v>
      </c>
      <c r="K38" s="56">
        <f t="shared" ref="K38:K39" si="35">(F38-I38)/F38</f>
        <v>5.3844887205664355E-2</v>
      </c>
      <c r="L38" s="128"/>
      <c r="M38" s="129"/>
      <c r="N38" s="102"/>
      <c r="O38" s="103"/>
      <c r="P38" s="104"/>
      <c r="Q38" s="92"/>
      <c r="R38" s="38"/>
      <c r="S38" s="38"/>
      <c r="T38" s="39"/>
      <c r="U38" s="59"/>
      <c r="V38" s="90"/>
      <c r="W38" s="54"/>
      <c r="X38" s="54"/>
      <c r="Y38" s="39"/>
      <c r="Z38" s="108"/>
      <c r="AA38" s="109"/>
      <c r="AB38" s="54"/>
      <c r="AC38" s="54"/>
      <c r="AD38" s="39"/>
      <c r="AE38" s="108"/>
      <c r="AF38" s="109"/>
      <c r="AG38" s="54"/>
      <c r="AH38" s="54"/>
      <c r="AI38" s="39"/>
      <c r="AJ38" s="108"/>
      <c r="AK38" s="109"/>
      <c r="AL38" s="54"/>
      <c r="AM38" s="54"/>
      <c r="AN38" s="39"/>
      <c r="AO38" s="108"/>
      <c r="AP38" s="109"/>
      <c r="AQ38" s="54"/>
      <c r="AR38" s="54"/>
      <c r="AS38" s="39"/>
      <c r="AT38" s="108"/>
      <c r="AU38" s="130"/>
      <c r="AV38" s="126"/>
      <c r="AW38" s="23"/>
    </row>
    <row r="39" spans="1:49" x14ac:dyDescent="0.25">
      <c r="A39" s="30">
        <f>A38+1</f>
        <v>40752</v>
      </c>
      <c r="B39" s="30" t="s">
        <v>122</v>
      </c>
      <c r="C39" s="94">
        <v>1.4500000000000001E-2</v>
      </c>
      <c r="D39" s="35" t="s">
        <v>120</v>
      </c>
      <c r="E39" s="37">
        <v>53.26</v>
      </c>
      <c r="F39" s="37">
        <v>60.73</v>
      </c>
      <c r="G39" s="37" t="s">
        <v>52</v>
      </c>
      <c r="H39" s="37">
        <v>57.19</v>
      </c>
      <c r="I39" s="37">
        <v>57.46</v>
      </c>
      <c r="J39" s="41">
        <f t="shared" si="34"/>
        <v>-7.3788959819752156E-2</v>
      </c>
      <c r="K39" s="56">
        <f t="shared" si="35"/>
        <v>5.3844887205664355E-2</v>
      </c>
      <c r="L39" s="128"/>
      <c r="M39" s="129"/>
      <c r="N39" s="102"/>
      <c r="O39" s="103"/>
      <c r="P39" s="104"/>
      <c r="Q39" s="92"/>
      <c r="R39" s="38"/>
      <c r="S39" s="38"/>
      <c r="T39" s="39"/>
      <c r="U39" s="59"/>
      <c r="V39" s="90"/>
      <c r="W39" s="54"/>
      <c r="X39" s="54"/>
      <c r="Y39" s="39"/>
      <c r="Z39" s="108"/>
      <c r="AA39" s="109"/>
      <c r="AB39" s="54"/>
      <c r="AC39" s="54"/>
      <c r="AD39" s="39"/>
      <c r="AE39" s="108"/>
      <c r="AF39" s="109"/>
      <c r="AG39" s="54"/>
      <c r="AH39" s="54"/>
      <c r="AI39" s="39"/>
      <c r="AJ39" s="108"/>
      <c r="AK39" s="109"/>
      <c r="AL39" s="54"/>
      <c r="AM39" s="54"/>
      <c r="AN39" s="39"/>
      <c r="AO39" s="108"/>
      <c r="AP39" s="109"/>
      <c r="AQ39" s="54"/>
      <c r="AR39" s="54"/>
      <c r="AS39" s="39"/>
      <c r="AT39" s="108"/>
      <c r="AU39" s="130"/>
      <c r="AV39" s="126"/>
      <c r="AW39" s="23"/>
    </row>
    <row r="40" spans="1:49" x14ac:dyDescent="0.25">
      <c r="A40" s="30">
        <f>A39+1</f>
        <v>40753</v>
      </c>
      <c r="B40" s="30" t="s">
        <v>122</v>
      </c>
      <c r="C40" s="35" t="s">
        <v>120</v>
      </c>
      <c r="D40" s="35" t="s">
        <v>120</v>
      </c>
      <c r="E40" s="37" t="s">
        <v>173</v>
      </c>
      <c r="F40" s="37" t="s">
        <v>173</v>
      </c>
      <c r="G40" s="37" t="s">
        <v>52</v>
      </c>
      <c r="H40" s="37" t="s">
        <v>173</v>
      </c>
      <c r="I40" s="37" t="s">
        <v>173</v>
      </c>
      <c r="J40" s="41" t="e">
        <f t="shared" ref="J40" si="36">(E40-H40)/E40</f>
        <v>#VALUE!</v>
      </c>
      <c r="K40" s="56" t="e">
        <f t="shared" ref="K40" si="37">(F40-I40)/F40</f>
        <v>#VALUE!</v>
      </c>
      <c r="L40" s="128"/>
      <c r="M40" s="129"/>
      <c r="N40" s="102"/>
      <c r="O40" s="103"/>
      <c r="P40" s="104"/>
      <c r="Q40" s="92"/>
      <c r="R40" s="38"/>
      <c r="S40" s="38"/>
      <c r="T40" s="39"/>
      <c r="U40" s="59"/>
      <c r="V40" s="90"/>
      <c r="W40" s="54"/>
      <c r="X40" s="54"/>
      <c r="Y40" s="39"/>
      <c r="Z40" s="108"/>
      <c r="AA40" s="109"/>
      <c r="AB40" s="54"/>
      <c r="AC40" s="54"/>
      <c r="AD40" s="39"/>
      <c r="AE40" s="108"/>
      <c r="AF40" s="109"/>
      <c r="AG40" s="54"/>
      <c r="AH40" s="54"/>
      <c r="AI40" s="39"/>
      <c r="AJ40" s="108"/>
      <c r="AK40" s="109"/>
      <c r="AL40" s="54"/>
      <c r="AM40" s="54"/>
      <c r="AN40" s="39"/>
      <c r="AO40" s="108"/>
      <c r="AP40" s="109"/>
      <c r="AQ40" s="54"/>
      <c r="AR40" s="54"/>
      <c r="AS40" s="39"/>
      <c r="AT40" s="108"/>
      <c r="AU40" s="130"/>
      <c r="AV40" s="126"/>
      <c r="AW40" s="23"/>
    </row>
    <row r="41" spans="1:49" x14ac:dyDescent="0.25">
      <c r="A41" s="30">
        <f>A40+3</f>
        <v>40756</v>
      </c>
      <c r="B41" s="30"/>
      <c r="C41" s="49">
        <v>9.5999999999999992E-3</v>
      </c>
      <c r="D41" s="35" t="s">
        <v>120</v>
      </c>
      <c r="E41" s="37" t="s">
        <v>173</v>
      </c>
      <c r="F41" s="37" t="s">
        <v>173</v>
      </c>
      <c r="G41" s="37" t="s">
        <v>52</v>
      </c>
      <c r="H41" s="37" t="s">
        <v>173</v>
      </c>
      <c r="I41" s="37" t="s">
        <v>173</v>
      </c>
      <c r="J41" s="41" t="e">
        <f t="shared" ref="J41" si="38">(E41-H41)/E41</f>
        <v>#VALUE!</v>
      </c>
      <c r="K41" s="56" t="e">
        <f t="shared" ref="K41" si="39">(F41-I41)/F41</f>
        <v>#VALUE!</v>
      </c>
      <c r="L41" s="128"/>
      <c r="M41" s="129"/>
      <c r="N41" s="102"/>
      <c r="O41" s="103"/>
      <c r="P41" s="104"/>
      <c r="Q41" s="92"/>
      <c r="R41" s="38"/>
      <c r="S41" s="38"/>
      <c r="T41" s="39"/>
      <c r="U41" s="59"/>
      <c r="V41" s="90"/>
      <c r="W41" s="54"/>
      <c r="X41" s="54"/>
      <c r="Y41" s="39"/>
      <c r="Z41" s="108"/>
      <c r="AA41" s="109"/>
      <c r="AB41" s="54"/>
      <c r="AC41" s="54"/>
      <c r="AD41" s="39"/>
      <c r="AE41" s="108"/>
      <c r="AF41" s="109"/>
      <c r="AG41" s="54"/>
      <c r="AH41" s="54"/>
      <c r="AI41" s="39"/>
      <c r="AJ41" s="108"/>
      <c r="AK41" s="109"/>
      <c r="AL41" s="54"/>
      <c r="AM41" s="54"/>
      <c r="AN41" s="39"/>
      <c r="AO41" s="108"/>
      <c r="AP41" s="109"/>
      <c r="AQ41" s="54"/>
      <c r="AR41" s="54"/>
      <c r="AS41" s="39"/>
      <c r="AT41" s="108"/>
      <c r="AU41" s="130"/>
      <c r="AV41" s="126"/>
      <c r="AW41" s="23"/>
    </row>
    <row r="42" spans="1:49" x14ac:dyDescent="0.25">
      <c r="A42" s="30">
        <f>A41+1</f>
        <v>40757</v>
      </c>
      <c r="B42" s="30"/>
      <c r="C42" s="49">
        <v>9.5999999999999992E-3</v>
      </c>
      <c r="D42" s="35" t="s">
        <v>120</v>
      </c>
      <c r="E42" s="37" t="s">
        <v>173</v>
      </c>
      <c r="F42" s="37" t="s">
        <v>173</v>
      </c>
      <c r="G42" s="37" t="s">
        <v>52</v>
      </c>
      <c r="H42" s="37" t="s">
        <v>173</v>
      </c>
      <c r="I42" s="37" t="s">
        <v>173</v>
      </c>
      <c r="J42" s="41" t="e">
        <f t="shared" ref="J42" si="40">(E42-H42)/E42</f>
        <v>#VALUE!</v>
      </c>
      <c r="K42" s="56" t="e">
        <f t="shared" ref="K42" si="41">(F42-I42)/F42</f>
        <v>#VALUE!</v>
      </c>
      <c r="L42" s="128"/>
      <c r="M42" s="129"/>
      <c r="N42" s="102"/>
      <c r="O42" s="103"/>
      <c r="P42" s="104"/>
      <c r="Q42" s="92"/>
      <c r="R42" s="38"/>
      <c r="S42" s="38"/>
      <c r="T42" s="39"/>
      <c r="U42" s="59"/>
      <c r="V42" s="90"/>
      <c r="W42" s="54"/>
      <c r="X42" s="54"/>
      <c r="Y42" s="39"/>
      <c r="Z42" s="108"/>
      <c r="AA42" s="109"/>
      <c r="AB42" s="54"/>
      <c r="AC42" s="54"/>
      <c r="AD42" s="39"/>
      <c r="AE42" s="108"/>
      <c r="AF42" s="109"/>
      <c r="AG42" s="54"/>
      <c r="AH42" s="54"/>
      <c r="AI42" s="39"/>
      <c r="AJ42" s="108"/>
      <c r="AK42" s="109"/>
      <c r="AL42" s="54"/>
      <c r="AM42" s="54"/>
      <c r="AN42" s="39"/>
      <c r="AO42" s="108"/>
      <c r="AP42" s="109"/>
      <c r="AQ42" s="54"/>
      <c r="AR42" s="54"/>
      <c r="AS42" s="39"/>
      <c r="AT42" s="108"/>
      <c r="AU42" s="130"/>
      <c r="AV42" s="126"/>
      <c r="AW42" s="23"/>
    </row>
    <row r="43" spans="1:49" x14ac:dyDescent="0.25">
      <c r="A43" s="30">
        <f>A42+1</f>
        <v>40758</v>
      </c>
      <c r="B43" s="30"/>
      <c r="C43" s="49">
        <v>9.5999999999999992E-3</v>
      </c>
      <c r="D43" s="35" t="s">
        <v>120</v>
      </c>
      <c r="E43" s="37" t="s">
        <v>173</v>
      </c>
      <c r="F43" s="37" t="s">
        <v>173</v>
      </c>
      <c r="G43" s="37" t="s">
        <v>52</v>
      </c>
      <c r="H43" s="37" t="s">
        <v>173</v>
      </c>
      <c r="I43" s="37" t="s">
        <v>173</v>
      </c>
      <c r="J43" s="41" t="e">
        <f t="shared" ref="J43" si="42">(E43-H43)/E43</f>
        <v>#VALUE!</v>
      </c>
      <c r="K43" s="56" t="e">
        <f t="shared" ref="K43" si="43">(F43-I43)/F43</f>
        <v>#VALUE!</v>
      </c>
      <c r="L43" s="128"/>
      <c r="M43" s="129"/>
      <c r="N43" s="102"/>
      <c r="O43" s="103"/>
      <c r="P43" s="104"/>
      <c r="Q43" s="92"/>
      <c r="R43" s="38"/>
      <c r="S43" s="38"/>
      <c r="T43" s="39"/>
      <c r="U43" s="59"/>
      <c r="V43" s="90"/>
      <c r="W43" s="54"/>
      <c r="X43" s="54"/>
      <c r="Y43" s="39"/>
      <c r="Z43" s="108"/>
      <c r="AA43" s="109"/>
      <c r="AB43" s="54"/>
      <c r="AC43" s="54"/>
      <c r="AD43" s="39"/>
      <c r="AE43" s="108"/>
      <c r="AF43" s="109"/>
      <c r="AG43" s="54"/>
      <c r="AH43" s="54"/>
      <c r="AI43" s="39"/>
      <c r="AJ43" s="108"/>
      <c r="AK43" s="109"/>
      <c r="AL43" s="54"/>
      <c r="AM43" s="54"/>
      <c r="AN43" s="39"/>
      <c r="AO43" s="108"/>
      <c r="AP43" s="109"/>
      <c r="AQ43" s="54"/>
      <c r="AR43" s="54"/>
      <c r="AS43" s="39"/>
      <c r="AT43" s="108"/>
      <c r="AU43" s="130"/>
      <c r="AV43" s="126"/>
      <c r="AW43" s="23"/>
    </row>
    <row r="44" spans="1:49" x14ac:dyDescent="0.25">
      <c r="A44" s="30">
        <f>A43+1</f>
        <v>40759</v>
      </c>
      <c r="B44" s="30"/>
      <c r="C44" s="49"/>
      <c r="D44" s="35" t="s">
        <v>120</v>
      </c>
      <c r="E44" s="37" t="s">
        <v>173</v>
      </c>
      <c r="F44" s="37" t="s">
        <v>173</v>
      </c>
      <c r="G44" s="37" t="s">
        <v>52</v>
      </c>
      <c r="H44" s="37" t="s">
        <v>173</v>
      </c>
      <c r="I44" s="37" t="s">
        <v>173</v>
      </c>
      <c r="J44" s="41" t="e">
        <f t="shared" ref="J44" si="44">(E44-H44)/E44</f>
        <v>#VALUE!</v>
      </c>
      <c r="K44" s="56" t="e">
        <f t="shared" ref="K44" si="45">(F44-I44)/F44</f>
        <v>#VALUE!</v>
      </c>
      <c r="L44" s="128"/>
      <c r="M44" s="129"/>
      <c r="N44" s="102"/>
      <c r="O44" s="103"/>
      <c r="P44" s="104"/>
      <c r="Q44" s="92"/>
      <c r="R44" s="38"/>
      <c r="S44" s="38"/>
      <c r="T44" s="39"/>
      <c r="U44" s="59"/>
      <c r="V44" s="90"/>
      <c r="W44" s="54"/>
      <c r="X44" s="54"/>
      <c r="Y44" s="39"/>
      <c r="Z44" s="108"/>
      <c r="AA44" s="109"/>
      <c r="AB44" s="54"/>
      <c r="AC44" s="54"/>
      <c r="AD44" s="39"/>
      <c r="AE44" s="108"/>
      <c r="AF44" s="109"/>
      <c r="AG44" s="54"/>
      <c r="AH44" s="54"/>
      <c r="AI44" s="39"/>
      <c r="AJ44" s="108"/>
      <c r="AK44" s="109"/>
      <c r="AL44" s="54"/>
      <c r="AM44" s="54"/>
      <c r="AN44" s="39"/>
      <c r="AO44" s="108"/>
      <c r="AP44" s="109"/>
      <c r="AQ44" s="54"/>
      <c r="AR44" s="54"/>
      <c r="AS44" s="39"/>
      <c r="AT44" s="108"/>
      <c r="AU44" s="130"/>
      <c r="AV44" s="126"/>
      <c r="AW44" s="23"/>
    </row>
    <row r="45" spans="1:49" x14ac:dyDescent="0.25">
      <c r="A45" s="30">
        <f t="shared" ref="A45:A55" si="46">A44+1</f>
        <v>40760</v>
      </c>
      <c r="B45" s="30"/>
      <c r="C45" s="49"/>
      <c r="D45" s="35" t="s">
        <v>120</v>
      </c>
      <c r="E45" s="37" t="s">
        <v>173</v>
      </c>
      <c r="F45" s="37" t="s">
        <v>173</v>
      </c>
      <c r="G45" s="37" t="s">
        <v>52</v>
      </c>
      <c r="H45" s="37" t="s">
        <v>173</v>
      </c>
      <c r="I45" s="37" t="s">
        <v>173</v>
      </c>
      <c r="J45" s="41" t="e">
        <f t="shared" ref="J45:J49" si="47">(E45-H45)/E45</f>
        <v>#VALUE!</v>
      </c>
      <c r="K45" s="56" t="e">
        <f t="shared" ref="K45:K50" si="48">(F45-I45)/F45</f>
        <v>#VALUE!</v>
      </c>
      <c r="L45" s="128"/>
      <c r="M45" s="129"/>
      <c r="N45" s="102"/>
      <c r="O45" s="103"/>
      <c r="P45" s="104"/>
      <c r="Q45" s="92"/>
      <c r="R45" s="38"/>
      <c r="S45" s="38"/>
      <c r="T45" s="39"/>
      <c r="U45" s="59"/>
      <c r="V45" s="90"/>
      <c r="W45" s="54"/>
      <c r="X45" s="54"/>
      <c r="Y45" s="39"/>
      <c r="Z45" s="108"/>
      <c r="AA45" s="109"/>
      <c r="AB45" s="54"/>
      <c r="AC45" s="54"/>
      <c r="AD45" s="39"/>
      <c r="AE45" s="108"/>
      <c r="AF45" s="109"/>
      <c r="AG45" s="54"/>
      <c r="AH45" s="54"/>
      <c r="AI45" s="39"/>
      <c r="AJ45" s="108"/>
      <c r="AK45" s="109"/>
      <c r="AL45" s="54"/>
      <c r="AM45" s="54"/>
      <c r="AN45" s="39"/>
      <c r="AO45" s="108"/>
      <c r="AP45" s="109"/>
      <c r="AQ45" s="54"/>
      <c r="AR45" s="54"/>
      <c r="AS45" s="39"/>
      <c r="AT45" s="108"/>
      <c r="AU45" s="130"/>
      <c r="AV45" s="126"/>
      <c r="AW45" s="23"/>
    </row>
    <row r="46" spans="1:49" x14ac:dyDescent="0.25">
      <c r="A46" s="30">
        <f>A45+3</f>
        <v>40763</v>
      </c>
      <c r="B46" s="30"/>
      <c r="C46" s="49"/>
      <c r="D46" s="35" t="s">
        <v>120</v>
      </c>
      <c r="E46" s="37" t="s">
        <v>173</v>
      </c>
      <c r="F46" s="37" t="s">
        <v>173</v>
      </c>
      <c r="G46" s="37" t="s">
        <v>52</v>
      </c>
      <c r="H46" s="37" t="s">
        <v>173</v>
      </c>
      <c r="I46" s="37" t="s">
        <v>173</v>
      </c>
      <c r="J46" s="41" t="e">
        <f t="shared" si="47"/>
        <v>#VALUE!</v>
      </c>
      <c r="K46" s="56" t="e">
        <f t="shared" si="48"/>
        <v>#VALUE!</v>
      </c>
      <c r="L46" s="128"/>
      <c r="M46" s="129"/>
      <c r="N46" s="102"/>
      <c r="O46" s="103"/>
      <c r="P46" s="104"/>
      <c r="Q46" s="92"/>
      <c r="R46" s="38"/>
      <c r="S46" s="38"/>
      <c r="T46" s="39"/>
      <c r="U46" s="59"/>
      <c r="V46" s="90"/>
      <c r="W46" s="54"/>
      <c r="X46" s="54"/>
      <c r="Y46" s="39"/>
      <c r="Z46" s="108"/>
      <c r="AA46" s="109"/>
      <c r="AB46" s="54"/>
      <c r="AC46" s="54"/>
      <c r="AD46" s="39"/>
      <c r="AE46" s="108"/>
      <c r="AF46" s="109"/>
      <c r="AG46" s="54"/>
      <c r="AH46" s="54"/>
      <c r="AI46" s="39"/>
      <c r="AJ46" s="108"/>
      <c r="AK46" s="109"/>
      <c r="AL46" s="54"/>
      <c r="AM46" s="54"/>
      <c r="AN46" s="39"/>
      <c r="AO46" s="108"/>
      <c r="AP46" s="109"/>
      <c r="AQ46" s="54"/>
      <c r="AR46" s="54"/>
      <c r="AS46" s="39"/>
      <c r="AT46" s="108"/>
      <c r="AU46" s="130"/>
      <c r="AV46" s="126"/>
      <c r="AW46" s="23"/>
    </row>
    <row r="47" spans="1:49" x14ac:dyDescent="0.25">
      <c r="A47" s="30">
        <f t="shared" si="46"/>
        <v>40764</v>
      </c>
      <c r="B47" s="30"/>
      <c r="C47" s="49"/>
      <c r="D47" s="35" t="s">
        <v>120</v>
      </c>
      <c r="E47" s="37" t="s">
        <v>173</v>
      </c>
      <c r="F47" s="37" t="s">
        <v>173</v>
      </c>
      <c r="G47" s="37" t="s">
        <v>52</v>
      </c>
      <c r="H47" s="37" t="s">
        <v>173</v>
      </c>
      <c r="I47" s="37" t="s">
        <v>173</v>
      </c>
      <c r="J47" s="41" t="e">
        <f t="shared" si="47"/>
        <v>#VALUE!</v>
      </c>
      <c r="K47" s="56" t="e">
        <f t="shared" si="48"/>
        <v>#VALUE!</v>
      </c>
      <c r="L47" s="128"/>
      <c r="M47" s="129"/>
      <c r="N47" s="102"/>
      <c r="O47" s="103"/>
      <c r="P47" s="104"/>
      <c r="Q47" s="92"/>
      <c r="R47" s="38"/>
      <c r="S47" s="38"/>
      <c r="T47" s="39"/>
      <c r="U47" s="59"/>
      <c r="V47" s="90"/>
      <c r="W47" s="54"/>
      <c r="X47" s="54"/>
      <c r="Y47" s="39"/>
      <c r="Z47" s="108"/>
      <c r="AA47" s="109"/>
      <c r="AB47" s="54"/>
      <c r="AC47" s="54"/>
      <c r="AD47" s="39"/>
      <c r="AE47" s="108"/>
      <c r="AF47" s="109"/>
      <c r="AG47" s="54"/>
      <c r="AH47" s="54"/>
      <c r="AI47" s="39"/>
      <c r="AJ47" s="108"/>
      <c r="AK47" s="109"/>
      <c r="AL47" s="54"/>
      <c r="AM47" s="54"/>
      <c r="AN47" s="39"/>
      <c r="AO47" s="108"/>
      <c r="AP47" s="109"/>
      <c r="AQ47" s="54"/>
      <c r="AR47" s="54"/>
      <c r="AS47" s="39"/>
      <c r="AT47" s="108"/>
      <c r="AU47" s="130"/>
      <c r="AV47" s="126"/>
      <c r="AW47" s="23"/>
    </row>
    <row r="48" spans="1:49" x14ac:dyDescent="0.25">
      <c r="A48" s="30">
        <f t="shared" si="46"/>
        <v>40765</v>
      </c>
      <c r="B48" s="30"/>
      <c r="C48" s="49"/>
      <c r="D48" s="35" t="s">
        <v>120</v>
      </c>
      <c r="E48" s="37" t="s">
        <v>173</v>
      </c>
      <c r="F48" s="37" t="s">
        <v>173</v>
      </c>
      <c r="G48" s="37" t="s">
        <v>52</v>
      </c>
      <c r="H48" s="37" t="s">
        <v>173</v>
      </c>
      <c r="I48" s="37" t="s">
        <v>173</v>
      </c>
      <c r="J48" s="41" t="e">
        <f t="shared" si="47"/>
        <v>#VALUE!</v>
      </c>
      <c r="K48" s="56" t="e">
        <f t="shared" si="48"/>
        <v>#VALUE!</v>
      </c>
      <c r="L48" s="128"/>
      <c r="M48" s="129"/>
      <c r="N48" s="102"/>
      <c r="O48" s="103"/>
      <c r="P48" s="104"/>
      <c r="Q48" s="92"/>
      <c r="R48" s="38"/>
      <c r="S48" s="38"/>
      <c r="T48" s="39"/>
      <c r="U48" s="59"/>
      <c r="V48" s="90"/>
      <c r="W48" s="54"/>
      <c r="X48" s="54"/>
      <c r="Y48" s="39"/>
      <c r="Z48" s="108"/>
      <c r="AA48" s="109"/>
      <c r="AB48" s="54"/>
      <c r="AC48" s="54"/>
      <c r="AD48" s="39"/>
      <c r="AE48" s="108"/>
      <c r="AF48" s="109"/>
      <c r="AG48" s="54"/>
      <c r="AH48" s="54"/>
      <c r="AI48" s="39"/>
      <c r="AJ48" s="108"/>
      <c r="AK48" s="109"/>
      <c r="AL48" s="54"/>
      <c r="AM48" s="54"/>
      <c r="AN48" s="39"/>
      <c r="AO48" s="108"/>
      <c r="AP48" s="109"/>
      <c r="AQ48" s="54"/>
      <c r="AR48" s="54"/>
      <c r="AS48" s="39"/>
      <c r="AT48" s="108"/>
      <c r="AU48" s="130"/>
      <c r="AV48" s="126"/>
      <c r="AW48" s="23"/>
    </row>
    <row r="49" spans="1:49" x14ac:dyDescent="0.25">
      <c r="A49" s="30">
        <f t="shared" si="46"/>
        <v>40766</v>
      </c>
      <c r="B49" s="30" t="s">
        <v>180</v>
      </c>
      <c r="C49" s="49"/>
      <c r="D49" s="35" t="s">
        <v>120</v>
      </c>
      <c r="E49" s="37" t="s">
        <v>173</v>
      </c>
      <c r="F49" s="37">
        <v>58.96</v>
      </c>
      <c r="G49" s="37" t="s">
        <v>45</v>
      </c>
      <c r="H49" s="37" t="s">
        <v>173</v>
      </c>
      <c r="I49" s="37">
        <v>54.41</v>
      </c>
      <c r="J49" s="41" t="e">
        <f t="shared" si="47"/>
        <v>#VALUE!</v>
      </c>
      <c r="K49" s="56">
        <f t="shared" si="48"/>
        <v>7.7170963364993281E-2</v>
      </c>
      <c r="L49" s="128"/>
      <c r="M49" s="129"/>
      <c r="N49" s="102"/>
      <c r="O49" s="103"/>
      <c r="P49" s="104"/>
      <c r="Q49" s="92"/>
      <c r="R49" s="38"/>
      <c r="S49" s="38"/>
      <c r="T49" s="39"/>
      <c r="U49" s="59"/>
      <c r="V49" s="90"/>
      <c r="W49" s="54"/>
      <c r="X49" s="54"/>
      <c r="Y49" s="39"/>
      <c r="Z49" s="108"/>
      <c r="AA49" s="109"/>
      <c r="AB49" s="54"/>
      <c r="AC49" s="54"/>
      <c r="AD49" s="39"/>
      <c r="AE49" s="108"/>
      <c r="AF49" s="109"/>
      <c r="AG49" s="54"/>
      <c r="AH49" s="54"/>
      <c r="AI49" s="39"/>
      <c r="AJ49" s="108"/>
      <c r="AK49" s="109"/>
      <c r="AL49" s="54"/>
      <c r="AM49" s="54"/>
      <c r="AN49" s="39"/>
      <c r="AO49" s="108"/>
      <c r="AP49" s="109"/>
      <c r="AQ49" s="54"/>
      <c r="AR49" s="54"/>
      <c r="AS49" s="39"/>
      <c r="AT49" s="108"/>
      <c r="AU49" s="130"/>
      <c r="AV49" s="126"/>
      <c r="AW49" s="23"/>
    </row>
    <row r="50" spans="1:49" x14ac:dyDescent="0.25">
      <c r="A50" s="30">
        <f t="shared" si="46"/>
        <v>40767</v>
      </c>
      <c r="B50" s="30" t="s">
        <v>89</v>
      </c>
      <c r="C50" s="49">
        <v>2.9000000000000001E-2</v>
      </c>
      <c r="D50" s="49">
        <v>7.1999999999999998E-3</v>
      </c>
      <c r="E50" s="37">
        <v>58.96</v>
      </c>
      <c r="F50" s="37">
        <v>59.04</v>
      </c>
      <c r="G50" s="37" t="s">
        <v>45</v>
      </c>
      <c r="H50" s="37">
        <v>54.41</v>
      </c>
      <c r="I50" s="37">
        <v>53.67</v>
      </c>
      <c r="J50" s="41">
        <f t="shared" ref="J50:J54" si="49">(E50-H50)/E50</f>
        <v>7.7170963364993281E-2</v>
      </c>
      <c r="K50" s="56">
        <f t="shared" si="48"/>
        <v>9.0955284552845489E-2</v>
      </c>
      <c r="L50" s="131"/>
      <c r="M50" s="132"/>
      <c r="N50" s="107"/>
      <c r="O50" s="103"/>
      <c r="P50" s="104"/>
      <c r="Q50" s="92"/>
      <c r="R50" s="38"/>
      <c r="S50" s="38"/>
      <c r="T50" s="39"/>
      <c r="U50" s="59"/>
      <c r="V50" s="90"/>
      <c r="W50" s="54"/>
      <c r="X50" s="54"/>
      <c r="Y50" s="39"/>
      <c r="Z50" s="108"/>
      <c r="AA50" s="109"/>
      <c r="AB50" s="54"/>
      <c r="AC50" s="54"/>
      <c r="AD50" s="39"/>
      <c r="AE50" s="108"/>
      <c r="AF50" s="109"/>
      <c r="AG50" s="54"/>
      <c r="AH50" s="54"/>
      <c r="AI50" s="39"/>
      <c r="AJ50" s="108"/>
      <c r="AK50" s="109"/>
      <c r="AL50" s="54"/>
      <c r="AM50" s="54"/>
      <c r="AN50" s="39"/>
      <c r="AO50" s="108"/>
      <c r="AP50" s="109"/>
      <c r="AQ50" s="54"/>
      <c r="AR50" s="54"/>
      <c r="AS50" s="39"/>
      <c r="AT50" s="108"/>
      <c r="AU50" s="130"/>
      <c r="AV50" s="126"/>
      <c r="AW50" s="23"/>
    </row>
    <row r="51" spans="1:49" x14ac:dyDescent="0.25">
      <c r="A51" s="30">
        <f>A50+3</f>
        <v>40770</v>
      </c>
      <c r="B51" s="30" t="s">
        <v>89</v>
      </c>
      <c r="C51" s="49">
        <v>2.87E-2</v>
      </c>
      <c r="D51" s="49">
        <v>7.4000000000000003E-3</v>
      </c>
      <c r="E51" s="37">
        <v>58.96</v>
      </c>
      <c r="F51" s="37">
        <v>59.06</v>
      </c>
      <c r="G51" s="37" t="s">
        <v>45</v>
      </c>
      <c r="H51" s="37">
        <v>54.41</v>
      </c>
      <c r="I51" s="37">
        <v>53.73</v>
      </c>
      <c r="J51" s="41">
        <f t="shared" si="49"/>
        <v>7.7170963364993281E-2</v>
      </c>
      <c r="K51" s="56">
        <f t="shared" ref="K51" si="50">(F51-I51)/F51</f>
        <v>9.0247206230951657E-2</v>
      </c>
      <c r="L51" s="131"/>
      <c r="M51" s="132"/>
      <c r="N51" s="107"/>
      <c r="O51" s="103"/>
      <c r="P51" s="104"/>
      <c r="Q51" s="92"/>
      <c r="R51" s="38"/>
      <c r="S51" s="38"/>
      <c r="T51" s="39"/>
      <c r="U51" s="59"/>
      <c r="V51" s="90"/>
      <c r="W51" s="54"/>
      <c r="X51" s="54"/>
      <c r="Y51" s="39"/>
      <c r="Z51" s="108"/>
      <c r="AA51" s="109"/>
      <c r="AB51" s="54"/>
      <c r="AC51" s="54"/>
      <c r="AD51" s="39"/>
      <c r="AE51" s="108"/>
      <c r="AF51" s="109"/>
      <c r="AG51" s="54"/>
      <c r="AH51" s="54"/>
      <c r="AI51" s="39"/>
      <c r="AJ51" s="108"/>
      <c r="AK51" s="109"/>
      <c r="AL51" s="54"/>
      <c r="AM51" s="54"/>
      <c r="AN51" s="39"/>
      <c r="AO51" s="108"/>
      <c r="AP51" s="109"/>
      <c r="AQ51" s="54"/>
      <c r="AR51" s="54"/>
      <c r="AS51" s="39"/>
      <c r="AT51" s="108"/>
      <c r="AU51" s="130"/>
      <c r="AV51" s="126"/>
      <c r="AW51" s="23"/>
    </row>
    <row r="52" spans="1:49" x14ac:dyDescent="0.25">
      <c r="A52" s="30">
        <f t="shared" si="46"/>
        <v>40771</v>
      </c>
      <c r="B52" s="30" t="s">
        <v>89</v>
      </c>
      <c r="C52" s="49">
        <v>2.5399999999999999E-2</v>
      </c>
      <c r="D52" s="42">
        <v>-3.2000000000000002E-3</v>
      </c>
      <c r="E52" s="37">
        <v>58.96</v>
      </c>
      <c r="F52" s="37">
        <v>59.08</v>
      </c>
      <c r="G52" s="37" t="s">
        <v>90</v>
      </c>
      <c r="H52" s="37">
        <v>55.27</v>
      </c>
      <c r="I52" s="37">
        <v>53.61</v>
      </c>
      <c r="J52" s="41">
        <f t="shared" si="49"/>
        <v>6.2584803256445012E-2</v>
      </c>
      <c r="K52" s="56">
        <f t="shared" ref="K52" si="51">(F52-I52)/F52</f>
        <v>9.2586323628977646E-2</v>
      </c>
      <c r="L52" s="131"/>
      <c r="M52" s="132"/>
      <c r="N52" s="107"/>
      <c r="O52" s="103"/>
      <c r="P52" s="104"/>
      <c r="Q52" s="92"/>
      <c r="R52" s="38"/>
      <c r="S52" s="38"/>
      <c r="T52" s="39"/>
      <c r="U52" s="59"/>
      <c r="V52" s="90"/>
      <c r="W52" s="54"/>
      <c r="X52" s="54"/>
      <c r="Y52" s="39"/>
      <c r="Z52" s="108"/>
      <c r="AA52" s="109"/>
      <c r="AB52" s="54"/>
      <c r="AC52" s="54"/>
      <c r="AD52" s="39"/>
      <c r="AE52" s="108"/>
      <c r="AF52" s="109"/>
      <c r="AG52" s="54"/>
      <c r="AH52" s="54"/>
      <c r="AI52" s="39"/>
      <c r="AJ52" s="108"/>
      <c r="AK52" s="109"/>
      <c r="AL52" s="54"/>
      <c r="AM52" s="54"/>
      <c r="AN52" s="39"/>
      <c r="AO52" s="108"/>
      <c r="AP52" s="109"/>
      <c r="AQ52" s="54"/>
      <c r="AR52" s="54"/>
      <c r="AS52" s="39"/>
      <c r="AT52" s="108"/>
      <c r="AU52" s="130"/>
      <c r="AV52" s="126"/>
      <c r="AW52" s="23"/>
    </row>
    <row r="53" spans="1:49" x14ac:dyDescent="0.25">
      <c r="A53" s="30">
        <f t="shared" si="46"/>
        <v>40772</v>
      </c>
      <c r="B53" s="30" t="s">
        <v>89</v>
      </c>
      <c r="C53" s="49">
        <v>2.76E-2</v>
      </c>
      <c r="D53" s="49">
        <v>-1.2E-2</v>
      </c>
      <c r="E53" s="37">
        <v>58.96</v>
      </c>
      <c r="F53" s="37">
        <v>59.09</v>
      </c>
      <c r="G53" s="37" t="s">
        <v>90</v>
      </c>
      <c r="H53" s="37">
        <v>55.27</v>
      </c>
      <c r="I53" s="37">
        <v>53.91</v>
      </c>
      <c r="J53" s="41">
        <f t="shared" si="49"/>
        <v>6.2584803256445012E-2</v>
      </c>
      <c r="K53" s="56">
        <f t="shared" ref="K53" si="52">(F53-I53)/F53</f>
        <v>8.7662887121340433E-2</v>
      </c>
      <c r="L53" s="131"/>
      <c r="M53" s="132"/>
      <c r="N53" s="107"/>
      <c r="O53" s="103"/>
      <c r="P53" s="104"/>
      <c r="Q53" s="92"/>
      <c r="R53" s="38"/>
      <c r="S53" s="38"/>
      <c r="T53" s="39"/>
      <c r="U53" s="59"/>
      <c r="V53" s="90"/>
      <c r="W53" s="54"/>
      <c r="X53" s="54"/>
      <c r="Y53" s="39"/>
      <c r="Z53" s="108"/>
      <c r="AA53" s="109"/>
      <c r="AB53" s="54"/>
      <c r="AC53" s="54"/>
      <c r="AD53" s="39"/>
      <c r="AE53" s="108"/>
      <c r="AF53" s="109"/>
      <c r="AG53" s="54"/>
      <c r="AH53" s="54"/>
      <c r="AI53" s="39"/>
      <c r="AJ53" s="108"/>
      <c r="AK53" s="109"/>
      <c r="AL53" s="54"/>
      <c r="AM53" s="54"/>
      <c r="AN53" s="39"/>
      <c r="AO53" s="108"/>
      <c r="AP53" s="109"/>
      <c r="AQ53" s="54"/>
      <c r="AR53" s="54"/>
      <c r="AS53" s="39"/>
      <c r="AT53" s="108"/>
      <c r="AU53" s="130"/>
      <c r="AV53" s="126"/>
      <c r="AW53" s="23"/>
    </row>
    <row r="54" spans="1:49" x14ac:dyDescent="0.25">
      <c r="A54" s="30">
        <f t="shared" si="46"/>
        <v>40773</v>
      </c>
      <c r="B54" s="30" t="s">
        <v>89</v>
      </c>
      <c r="C54" s="49">
        <v>2.7400000000000001E-2</v>
      </c>
      <c r="D54" s="42">
        <v>-9.2999999999999992E-3</v>
      </c>
      <c r="E54" s="37">
        <v>58.96</v>
      </c>
      <c r="F54" s="37">
        <v>59.1</v>
      </c>
      <c r="G54" s="37" t="s">
        <v>90</v>
      </c>
      <c r="H54" s="37">
        <v>55.78</v>
      </c>
      <c r="I54" s="37">
        <v>54.27</v>
      </c>
      <c r="J54" s="41">
        <f t="shared" si="49"/>
        <v>5.3934871099050201E-2</v>
      </c>
      <c r="K54" s="56">
        <f t="shared" ref="K54" si="53">(F54-I54)/F54</f>
        <v>8.1725888324873069E-2</v>
      </c>
      <c r="L54" s="131"/>
      <c r="M54" s="132"/>
      <c r="N54" s="107"/>
      <c r="O54" s="103"/>
      <c r="P54" s="104"/>
      <c r="Q54" s="92"/>
      <c r="R54" s="38"/>
      <c r="S54" s="38"/>
      <c r="T54" s="39"/>
      <c r="U54" s="59"/>
      <c r="V54" s="90"/>
      <c r="W54" s="54"/>
      <c r="X54" s="54"/>
      <c r="Y54" s="39"/>
      <c r="Z54" s="108"/>
      <c r="AA54" s="109"/>
      <c r="AB54" s="54"/>
      <c r="AC54" s="54"/>
      <c r="AD54" s="39"/>
      <c r="AE54" s="108"/>
      <c r="AF54" s="109"/>
      <c r="AG54" s="54"/>
      <c r="AH54" s="54"/>
      <c r="AI54" s="39"/>
      <c r="AJ54" s="108"/>
      <c r="AK54" s="109"/>
      <c r="AL54" s="54"/>
      <c r="AM54" s="54"/>
      <c r="AN54" s="39"/>
      <c r="AO54" s="108"/>
      <c r="AP54" s="109"/>
      <c r="AQ54" s="54"/>
      <c r="AR54" s="54"/>
      <c r="AS54" s="39"/>
      <c r="AT54" s="108"/>
      <c r="AU54" s="130"/>
      <c r="AV54" s="126"/>
      <c r="AW54" s="23"/>
    </row>
    <row r="55" spans="1:49" x14ac:dyDescent="0.25">
      <c r="A55" s="30">
        <f t="shared" si="46"/>
        <v>40774</v>
      </c>
      <c r="B55" s="30" t="s">
        <v>89</v>
      </c>
      <c r="C55" s="49">
        <v>2.69E-2</v>
      </c>
      <c r="D55" s="49">
        <v>5.4999999999999997E-3</v>
      </c>
      <c r="E55" s="37">
        <v>58.96</v>
      </c>
      <c r="F55" s="37">
        <v>59.11</v>
      </c>
      <c r="G55" s="37" t="s">
        <v>90</v>
      </c>
      <c r="H55" s="37">
        <v>55.78</v>
      </c>
      <c r="I55" s="37">
        <v>54.27</v>
      </c>
      <c r="J55" s="41">
        <f t="shared" ref="J55" si="54">(E55-H55)/E55</f>
        <v>5.3934871099050201E-2</v>
      </c>
      <c r="K55" s="56">
        <f t="shared" ref="K55" si="55">(F55-I55)/F55</f>
        <v>8.1881238369142212E-2</v>
      </c>
      <c r="L55" s="131"/>
      <c r="M55" s="132"/>
      <c r="N55" s="107"/>
      <c r="O55" s="103"/>
      <c r="P55" s="104"/>
      <c r="Q55" s="92"/>
      <c r="R55" s="38"/>
      <c r="S55" s="38"/>
      <c r="T55" s="39"/>
      <c r="U55" s="59"/>
      <c r="V55" s="90"/>
      <c r="W55" s="54"/>
      <c r="X55" s="54"/>
      <c r="Y55" s="39"/>
      <c r="Z55" s="108"/>
      <c r="AA55" s="109"/>
      <c r="AB55" s="54"/>
      <c r="AC55" s="54"/>
      <c r="AD55" s="39"/>
      <c r="AE55" s="108"/>
      <c r="AF55" s="109"/>
      <c r="AG55" s="54"/>
      <c r="AH55" s="54"/>
      <c r="AI55" s="39"/>
      <c r="AJ55" s="108"/>
      <c r="AK55" s="109"/>
      <c r="AL55" s="54"/>
      <c r="AM55" s="54"/>
      <c r="AN55" s="39"/>
      <c r="AO55" s="108"/>
      <c r="AP55" s="109"/>
      <c r="AQ55" s="54"/>
      <c r="AR55" s="54"/>
      <c r="AS55" s="39"/>
      <c r="AT55" s="108"/>
      <c r="AU55" s="130"/>
      <c r="AV55" s="126"/>
      <c r="AW55" s="23"/>
    </row>
    <row r="56" spans="1:49" x14ac:dyDescent="0.25">
      <c r="A56" s="30">
        <f>A55+3</f>
        <v>40777</v>
      </c>
      <c r="B56" s="30" t="s">
        <v>89</v>
      </c>
      <c r="C56" s="49">
        <v>2.29E-2</v>
      </c>
      <c r="D56" s="49">
        <v>4.0000000000000002E-4</v>
      </c>
      <c r="E56" s="37">
        <v>58.96</v>
      </c>
      <c r="F56" s="37">
        <v>60.94</v>
      </c>
      <c r="G56" s="37" t="s">
        <v>90</v>
      </c>
      <c r="H56" s="37">
        <v>56.14</v>
      </c>
      <c r="I56" s="37">
        <v>55.84</v>
      </c>
      <c r="J56" s="41">
        <f t="shared" ref="J56" si="56">(E56-H56)/E56</f>
        <v>4.7829036635006789E-2</v>
      </c>
      <c r="K56" s="56">
        <f t="shared" ref="K56" si="57">(F56-I56)/F56</f>
        <v>8.3688874302592628E-2</v>
      </c>
      <c r="L56" s="131"/>
      <c r="M56" s="132"/>
      <c r="N56" s="107"/>
      <c r="O56" s="103"/>
      <c r="P56" s="104"/>
      <c r="Q56" s="92"/>
      <c r="R56" s="38"/>
      <c r="S56" s="38"/>
      <c r="T56" s="39"/>
      <c r="U56" s="59"/>
      <c r="V56" s="92"/>
      <c r="W56" s="38"/>
      <c r="X56" s="38"/>
      <c r="Y56" s="39"/>
      <c r="Z56" s="108"/>
      <c r="AA56" s="92"/>
      <c r="AB56" s="38"/>
      <c r="AC56" s="38"/>
      <c r="AD56" s="39"/>
      <c r="AE56" s="108"/>
      <c r="AF56" s="92"/>
      <c r="AG56" s="38"/>
      <c r="AH56" s="38"/>
      <c r="AI56" s="39"/>
      <c r="AJ56" s="108"/>
      <c r="AK56" s="92"/>
      <c r="AL56" s="38"/>
      <c r="AM56" s="38"/>
      <c r="AN56" s="39"/>
      <c r="AO56" s="108"/>
      <c r="AP56" s="92"/>
      <c r="AQ56" s="38"/>
      <c r="AR56" s="38"/>
      <c r="AS56" s="39"/>
      <c r="AT56" s="108"/>
      <c r="AU56" s="130"/>
      <c r="AV56" s="126"/>
      <c r="AW56" s="23"/>
    </row>
    <row r="57" spans="1:49" x14ac:dyDescent="0.25">
      <c r="A57" s="30">
        <f>A56+1</f>
        <v>40778</v>
      </c>
      <c r="B57" s="30" t="s">
        <v>89</v>
      </c>
      <c r="C57" s="49">
        <v>2.0799999999999999E-2</v>
      </c>
      <c r="D57" s="42">
        <v>-8.0999999999999996E-3</v>
      </c>
      <c r="E57" s="37">
        <v>58.96</v>
      </c>
      <c r="F57" s="37">
        <v>63.06</v>
      </c>
      <c r="G57" s="37" t="s">
        <v>45</v>
      </c>
      <c r="H57" s="37">
        <v>58.53</v>
      </c>
      <c r="I57" s="37">
        <v>57.95</v>
      </c>
      <c r="J57" s="41">
        <f t="shared" ref="J57" si="58">(E57-H57)/E57</f>
        <v>7.2930800542740796E-3</v>
      </c>
      <c r="K57" s="56">
        <f t="shared" ref="K57" si="59">(F57-I57)/F57</f>
        <v>8.1033935934031076E-2</v>
      </c>
      <c r="L57" s="131"/>
      <c r="M57" s="132"/>
      <c r="N57" s="107"/>
      <c r="O57" s="110"/>
      <c r="P57" s="104"/>
      <c r="Q57" s="92"/>
      <c r="R57" s="38"/>
      <c r="S57" s="38"/>
      <c r="T57" s="39"/>
      <c r="U57" s="59"/>
      <c r="V57" s="92"/>
      <c r="W57" s="38"/>
      <c r="X57" s="38"/>
      <c r="Y57" s="39"/>
      <c r="Z57" s="108"/>
      <c r="AA57" s="92"/>
      <c r="AB57" s="38"/>
      <c r="AC57" s="38"/>
      <c r="AD57" s="39"/>
      <c r="AE57" s="108"/>
      <c r="AF57" s="92"/>
      <c r="AG57" s="38"/>
      <c r="AH57" s="38"/>
      <c r="AI57" s="39"/>
      <c r="AJ57" s="108"/>
      <c r="AK57" s="92"/>
      <c r="AL57" s="38"/>
      <c r="AM57" s="38"/>
      <c r="AN57" s="39"/>
      <c r="AO57" s="108"/>
      <c r="AP57" s="92"/>
      <c r="AQ57" s="38"/>
      <c r="AR57" s="38"/>
      <c r="AS57" s="39"/>
      <c r="AT57" s="108"/>
      <c r="AU57" s="130"/>
      <c r="AV57" s="126"/>
      <c r="AW57" s="23"/>
    </row>
    <row r="58" spans="1:49" x14ac:dyDescent="0.25">
      <c r="A58" s="30">
        <f>A57+1</f>
        <v>40779</v>
      </c>
      <c r="B58" s="30" t="s">
        <v>89</v>
      </c>
      <c r="C58" s="49">
        <v>1.7899999999999999E-2</v>
      </c>
      <c r="D58" s="39" t="s">
        <v>120</v>
      </c>
      <c r="E58" s="37">
        <v>58.96</v>
      </c>
      <c r="F58" s="37">
        <v>61.58</v>
      </c>
      <c r="G58" s="37" t="s">
        <v>45</v>
      </c>
      <c r="H58" s="37">
        <v>58.53</v>
      </c>
      <c r="I58" s="37">
        <v>55.71</v>
      </c>
      <c r="J58" s="41">
        <f t="shared" ref="J58" si="60">(E58-H58)/E58</f>
        <v>7.2930800542740796E-3</v>
      </c>
      <c r="K58" s="56">
        <f t="shared" ref="K58" si="61">(F58-I58)/F58</f>
        <v>9.5323156869113315E-2</v>
      </c>
      <c r="L58" s="131"/>
      <c r="M58" s="132"/>
      <c r="N58" s="107"/>
      <c r="O58" s="110"/>
      <c r="P58" s="104"/>
      <c r="Q58" s="92"/>
      <c r="R58" s="38"/>
      <c r="S58" s="38"/>
      <c r="T58" s="39"/>
      <c r="U58" s="59"/>
      <c r="V58" s="92"/>
      <c r="W58" s="38"/>
      <c r="X58" s="38"/>
      <c r="Y58" s="39"/>
      <c r="Z58" s="108"/>
      <c r="AA58" s="92"/>
      <c r="AB58" s="38"/>
      <c r="AC58" s="38"/>
      <c r="AD58" s="39"/>
      <c r="AE58" s="108"/>
      <c r="AF58" s="92"/>
      <c r="AG58" s="38"/>
      <c r="AH58" s="38"/>
      <c r="AI58" s="39"/>
      <c r="AJ58" s="108"/>
      <c r="AK58" s="92"/>
      <c r="AL58" s="38"/>
      <c r="AM58" s="38"/>
      <c r="AN58" s="39"/>
      <c r="AO58" s="108"/>
      <c r="AP58" s="92"/>
      <c r="AQ58" s="38"/>
      <c r="AR58" s="38"/>
      <c r="AS58" s="39"/>
      <c r="AT58" s="108"/>
      <c r="AU58" s="130"/>
      <c r="AV58" s="126"/>
      <c r="AW58" s="23"/>
    </row>
    <row r="59" spans="1:49" x14ac:dyDescent="0.25">
      <c r="A59" s="30">
        <f>A58+1</f>
        <v>40780</v>
      </c>
      <c r="B59" s="30" t="s">
        <v>89</v>
      </c>
      <c r="C59" s="49">
        <v>1.49E-2</v>
      </c>
      <c r="D59" s="39" t="s">
        <v>120</v>
      </c>
      <c r="E59" s="37">
        <v>58.96</v>
      </c>
      <c r="F59" s="37">
        <v>59.13</v>
      </c>
      <c r="G59" s="37" t="s">
        <v>45</v>
      </c>
      <c r="H59" s="37">
        <v>58.53</v>
      </c>
      <c r="I59" s="37">
        <v>53.84</v>
      </c>
      <c r="J59" s="41">
        <f t="shared" ref="J59" si="62">(E59-H59)/E59</f>
        <v>7.2930800542740796E-3</v>
      </c>
      <c r="K59" s="56">
        <f t="shared" ref="K59" si="63">(F59-I59)/F59</f>
        <v>8.9463893116861135E-2</v>
      </c>
      <c r="L59" s="131"/>
      <c r="M59" s="132"/>
      <c r="N59" s="107"/>
      <c r="O59" s="110"/>
      <c r="P59" s="104"/>
      <c r="Q59" s="92"/>
      <c r="R59" s="38"/>
      <c r="S59" s="38"/>
      <c r="T59" s="39"/>
      <c r="U59" s="59"/>
      <c r="V59" s="92"/>
      <c r="W59" s="38"/>
      <c r="X59" s="38"/>
      <c r="Y59" s="39"/>
      <c r="Z59" s="108"/>
      <c r="AA59" s="92"/>
      <c r="AB59" s="38"/>
      <c r="AC59" s="38"/>
      <c r="AD59" s="39"/>
      <c r="AE59" s="108"/>
      <c r="AF59" s="92"/>
      <c r="AG59" s="38"/>
      <c r="AH59" s="38"/>
      <c r="AI59" s="39"/>
      <c r="AJ59" s="108"/>
      <c r="AK59" s="92"/>
      <c r="AL59" s="38"/>
      <c r="AM59" s="38"/>
      <c r="AN59" s="39"/>
      <c r="AO59" s="108"/>
      <c r="AP59" s="92"/>
      <c r="AQ59" s="38"/>
      <c r="AR59" s="38"/>
      <c r="AS59" s="39"/>
      <c r="AT59" s="108"/>
      <c r="AU59" s="130"/>
      <c r="AV59" s="126"/>
      <c r="AW59" s="23"/>
    </row>
    <row r="60" spans="1:49" x14ac:dyDescent="0.25">
      <c r="A60" s="30">
        <f>A59+1</f>
        <v>40781</v>
      </c>
      <c r="B60" s="30" t="s">
        <v>89</v>
      </c>
      <c r="C60" s="49">
        <v>1.0699999999999999E-2</v>
      </c>
      <c r="D60" s="39" t="s">
        <v>120</v>
      </c>
      <c r="E60" s="37">
        <v>58.96</v>
      </c>
      <c r="F60" s="37">
        <v>59.14</v>
      </c>
      <c r="G60" s="37" t="s">
        <v>90</v>
      </c>
      <c r="H60" s="37">
        <v>58.53</v>
      </c>
      <c r="I60" s="37">
        <v>53.69</v>
      </c>
      <c r="J60" s="41">
        <f t="shared" ref="J60" si="64">(E60-H60)/E60</f>
        <v>7.2930800542740796E-3</v>
      </c>
      <c r="K60" s="56">
        <f t="shared" ref="K60" si="65">(F60-I60)/F60</f>
        <v>9.2154210348326049E-2</v>
      </c>
      <c r="L60" s="131"/>
      <c r="M60" s="132"/>
      <c r="N60" s="107"/>
      <c r="O60" s="110"/>
      <c r="P60" s="104"/>
      <c r="Q60" s="92"/>
      <c r="R60" s="38"/>
      <c r="S60" s="38"/>
      <c r="T60" s="39"/>
      <c r="U60" s="59"/>
      <c r="V60" s="92"/>
      <c r="W60" s="38"/>
      <c r="X60" s="38"/>
      <c r="Y60" s="39"/>
      <c r="Z60" s="108"/>
      <c r="AA60" s="92"/>
      <c r="AB60" s="38"/>
      <c r="AC60" s="38"/>
      <c r="AD60" s="39"/>
      <c r="AE60" s="108"/>
      <c r="AF60" s="92"/>
      <c r="AG60" s="38"/>
      <c r="AH60" s="38"/>
      <c r="AI60" s="39"/>
      <c r="AJ60" s="108"/>
      <c r="AK60" s="92"/>
      <c r="AL60" s="38"/>
      <c r="AM60" s="38"/>
      <c r="AN60" s="39"/>
      <c r="AO60" s="108"/>
      <c r="AP60" s="92"/>
      <c r="AQ60" s="38"/>
      <c r="AR60" s="38"/>
      <c r="AS60" s="39"/>
      <c r="AT60" s="108"/>
      <c r="AU60" s="130"/>
      <c r="AV60" s="126"/>
      <c r="AW60" s="23"/>
    </row>
    <row r="61" spans="1:49" x14ac:dyDescent="0.25">
      <c r="A61" s="30">
        <f>A60+3</f>
        <v>40784</v>
      </c>
      <c r="B61" s="30" t="s">
        <v>89</v>
      </c>
      <c r="C61" s="49">
        <v>1.01E-2</v>
      </c>
      <c r="D61" s="39" t="s">
        <v>120</v>
      </c>
      <c r="E61" s="37">
        <v>58.96</v>
      </c>
      <c r="F61" s="37">
        <v>63.06</v>
      </c>
      <c r="G61" s="37" t="s">
        <v>45</v>
      </c>
      <c r="H61" s="37">
        <v>58.53</v>
      </c>
      <c r="I61" s="37">
        <v>57.08</v>
      </c>
      <c r="J61" s="41">
        <f t="shared" ref="J61" si="66">(E61-H61)/E61</f>
        <v>7.2930800542740796E-3</v>
      </c>
      <c r="K61" s="56">
        <f t="shared" ref="K61" si="67">(F61-I61)/F61</f>
        <v>9.4830320329844647E-2</v>
      </c>
      <c r="L61" s="131"/>
      <c r="M61" s="132"/>
      <c r="N61" s="107"/>
      <c r="O61" s="110"/>
      <c r="P61" s="104"/>
      <c r="Q61" s="92"/>
      <c r="R61" s="38"/>
      <c r="S61" s="38"/>
      <c r="T61" s="39"/>
      <c r="U61" s="59"/>
      <c r="V61" s="92"/>
      <c r="W61" s="38"/>
      <c r="X61" s="38"/>
      <c r="Y61" s="39"/>
      <c r="Z61" s="108"/>
      <c r="AA61" s="92"/>
      <c r="AB61" s="38"/>
      <c r="AC61" s="38"/>
      <c r="AD61" s="39"/>
      <c r="AE61" s="108"/>
      <c r="AF61" s="92"/>
      <c r="AG61" s="38"/>
      <c r="AH61" s="38"/>
      <c r="AI61" s="39"/>
      <c r="AJ61" s="108"/>
      <c r="AK61" s="92"/>
      <c r="AL61" s="38"/>
      <c r="AM61" s="38"/>
      <c r="AN61" s="39"/>
      <c r="AO61" s="108"/>
      <c r="AP61" s="92"/>
      <c r="AQ61" s="38"/>
      <c r="AR61" s="38"/>
      <c r="AS61" s="39"/>
      <c r="AT61" s="108"/>
      <c r="AU61" s="130"/>
      <c r="AV61" s="126"/>
      <c r="AW61" s="23"/>
    </row>
    <row r="62" spans="1:49" x14ac:dyDescent="0.25">
      <c r="A62" s="30">
        <f>A61+1</f>
        <v>40785</v>
      </c>
      <c r="B62" s="30" t="s">
        <v>89</v>
      </c>
      <c r="C62" s="49">
        <v>1.06E-2</v>
      </c>
      <c r="D62" s="39" t="s">
        <v>120</v>
      </c>
      <c r="E62" s="37">
        <v>58.96</v>
      </c>
      <c r="F62" s="37">
        <v>61.58</v>
      </c>
      <c r="G62" s="37" t="s">
        <v>45</v>
      </c>
      <c r="H62" s="37">
        <v>58.53</v>
      </c>
      <c r="I62" s="37">
        <v>55.85</v>
      </c>
      <c r="J62" s="41">
        <f t="shared" ref="J62" si="68">(E62-H62)/E62</f>
        <v>7.2930800542740796E-3</v>
      </c>
      <c r="K62" s="56">
        <f t="shared" ref="K62" si="69">(F62-I62)/F62</f>
        <v>9.3049691458265624E-2</v>
      </c>
      <c r="L62" s="131"/>
      <c r="M62" s="132"/>
      <c r="N62" s="107"/>
      <c r="O62" s="110"/>
      <c r="P62" s="104"/>
      <c r="Q62" s="92"/>
      <c r="R62" s="38"/>
      <c r="S62" s="38"/>
      <c r="T62" s="39"/>
      <c r="U62" s="59"/>
      <c r="V62" s="92"/>
      <c r="W62" s="38"/>
      <c r="X62" s="38"/>
      <c r="Y62" s="39"/>
      <c r="Z62" s="108"/>
      <c r="AA62" s="92"/>
      <c r="AB62" s="38"/>
      <c r="AC62" s="38"/>
      <c r="AD62" s="39"/>
      <c r="AE62" s="108"/>
      <c r="AF62" s="92"/>
      <c r="AG62" s="38"/>
      <c r="AH62" s="38"/>
      <c r="AI62" s="39"/>
      <c r="AJ62" s="108"/>
      <c r="AK62" s="92"/>
      <c r="AL62" s="38"/>
      <c r="AM62" s="38"/>
      <c r="AN62" s="39"/>
      <c r="AO62" s="108"/>
      <c r="AP62" s="92"/>
      <c r="AQ62" s="38"/>
      <c r="AR62" s="38"/>
      <c r="AS62" s="39"/>
      <c r="AT62" s="108"/>
      <c r="AU62" s="130"/>
      <c r="AV62" s="126"/>
      <c r="AW62" s="23"/>
    </row>
    <row r="63" spans="1:49" x14ac:dyDescent="0.25">
      <c r="A63" s="30">
        <f>A62+1</f>
        <v>40786</v>
      </c>
      <c r="B63" s="30" t="s">
        <v>89</v>
      </c>
      <c r="C63" s="49">
        <v>1.1299999999999999E-2</v>
      </c>
      <c r="D63" s="39" t="s">
        <v>120</v>
      </c>
      <c r="E63" s="37">
        <v>58.96</v>
      </c>
      <c r="F63" s="37">
        <v>63.06</v>
      </c>
      <c r="G63" s="37" t="s">
        <v>45</v>
      </c>
      <c r="H63" s="37">
        <v>58.53</v>
      </c>
      <c r="I63" s="37">
        <v>57.58</v>
      </c>
      <c r="J63" s="41">
        <f t="shared" ref="J63" si="70">(E63-H63)/E63</f>
        <v>7.2930800542740796E-3</v>
      </c>
      <c r="K63" s="56">
        <f t="shared" ref="K63" si="71">(F63-I63)/F63</f>
        <v>8.6901363780526542E-2</v>
      </c>
      <c r="L63" s="131"/>
      <c r="M63" s="132"/>
      <c r="N63" s="107"/>
      <c r="O63" s="110"/>
      <c r="P63" s="111"/>
      <c r="Q63" s="92"/>
      <c r="R63" s="38"/>
      <c r="S63" s="38"/>
      <c r="T63" s="39"/>
      <c r="U63" s="59"/>
      <c r="V63" s="92"/>
      <c r="W63" s="38"/>
      <c r="X63" s="38"/>
      <c r="Y63" s="39"/>
      <c r="Z63" s="108"/>
      <c r="AA63" s="92"/>
      <c r="AB63" s="38"/>
      <c r="AC63" s="38"/>
      <c r="AD63" s="39"/>
      <c r="AE63" s="108"/>
      <c r="AF63" s="92"/>
      <c r="AG63" s="38"/>
      <c r="AH63" s="38"/>
      <c r="AI63" s="39"/>
      <c r="AJ63" s="108"/>
      <c r="AK63" s="92"/>
      <c r="AL63" s="38"/>
      <c r="AM63" s="38"/>
      <c r="AN63" s="39"/>
      <c r="AO63" s="108"/>
      <c r="AP63" s="92"/>
      <c r="AQ63" s="38"/>
      <c r="AR63" s="38"/>
      <c r="AS63" s="39"/>
      <c r="AT63" s="108"/>
      <c r="AU63" s="130"/>
      <c r="AV63" s="126"/>
      <c r="AW63" s="23"/>
    </row>
    <row r="64" spans="1:49" x14ac:dyDescent="0.25">
      <c r="A64" s="30">
        <f>A63+1</f>
        <v>40787</v>
      </c>
      <c r="B64" s="30" t="s">
        <v>89</v>
      </c>
      <c r="C64" s="49">
        <v>8.9999999999999993E-3</v>
      </c>
      <c r="D64" s="39" t="s">
        <v>120</v>
      </c>
      <c r="E64" s="37">
        <v>58.96</v>
      </c>
      <c r="F64" s="37">
        <v>62.8</v>
      </c>
      <c r="G64" s="37" t="s">
        <v>52</v>
      </c>
      <c r="H64" s="37">
        <v>58.53</v>
      </c>
      <c r="I64" s="37">
        <v>56.21</v>
      </c>
      <c r="J64" s="41">
        <f t="shared" ref="J64" si="72">(E64-H64)/E64</f>
        <v>7.2930800542740796E-3</v>
      </c>
      <c r="K64" s="56">
        <f t="shared" ref="K64" si="73">(F64-I64)/F64</f>
        <v>0.10493630573248403</v>
      </c>
      <c r="L64" s="131"/>
      <c r="M64" s="132"/>
      <c r="N64" s="107"/>
      <c r="O64" s="110"/>
      <c r="P64" s="111"/>
      <c r="Q64" s="92"/>
      <c r="R64" s="38"/>
      <c r="S64" s="38"/>
      <c r="T64" s="39"/>
      <c r="U64" s="59"/>
      <c r="V64" s="92"/>
      <c r="W64" s="38"/>
      <c r="X64" s="38"/>
      <c r="Y64" s="39"/>
      <c r="Z64" s="108"/>
      <c r="AA64" s="92"/>
      <c r="AB64" s="38"/>
      <c r="AC64" s="38"/>
      <c r="AD64" s="39"/>
      <c r="AE64" s="108"/>
      <c r="AF64" s="92"/>
      <c r="AG64" s="38"/>
      <c r="AH64" s="38"/>
      <c r="AI64" s="39"/>
      <c r="AJ64" s="108"/>
      <c r="AK64" s="92"/>
      <c r="AL64" s="38"/>
      <c r="AM64" s="38"/>
      <c r="AN64" s="39"/>
      <c r="AO64" s="108"/>
      <c r="AP64" s="92"/>
      <c r="AQ64" s="38"/>
      <c r="AR64" s="38"/>
      <c r="AS64" s="39"/>
      <c r="AT64" s="108"/>
      <c r="AU64" s="130"/>
      <c r="AV64" s="126"/>
      <c r="AW64" s="23"/>
    </row>
    <row r="65" spans="1:49" x14ac:dyDescent="0.25">
      <c r="A65" s="30">
        <f>A64+1</f>
        <v>40788</v>
      </c>
      <c r="B65" s="30" t="s">
        <v>89</v>
      </c>
      <c r="C65" s="49">
        <v>1.03E-2</v>
      </c>
      <c r="D65" s="39" t="s">
        <v>120</v>
      </c>
      <c r="E65" s="37">
        <v>58.96</v>
      </c>
      <c r="F65" s="37">
        <v>62.8</v>
      </c>
      <c r="G65" s="37" t="s">
        <v>52</v>
      </c>
      <c r="H65" s="37">
        <v>58.53</v>
      </c>
      <c r="I65" s="37">
        <v>56.99</v>
      </c>
      <c r="J65" s="41">
        <f t="shared" ref="J65" si="74">(E65-H65)/E65</f>
        <v>7.2930800542740796E-3</v>
      </c>
      <c r="K65" s="56">
        <f t="shared" ref="K65" si="75">(F65-I65)/F65</f>
        <v>9.2515923566878905E-2</v>
      </c>
      <c r="L65" s="131"/>
      <c r="M65" s="132"/>
      <c r="N65" s="107"/>
      <c r="O65" s="110"/>
      <c r="P65" s="111"/>
      <c r="Q65" s="92"/>
      <c r="R65" s="38"/>
      <c r="S65" s="38"/>
      <c r="T65" s="39"/>
      <c r="U65" s="59"/>
      <c r="V65" s="92"/>
      <c r="W65" s="38"/>
      <c r="X65" s="38"/>
      <c r="Y65" s="39"/>
      <c r="Z65" s="108"/>
      <c r="AA65" s="92"/>
      <c r="AB65" s="38"/>
      <c r="AC65" s="38"/>
      <c r="AD65" s="39"/>
      <c r="AE65" s="108"/>
      <c r="AF65" s="92"/>
      <c r="AG65" s="38"/>
      <c r="AH65" s="38"/>
      <c r="AI65" s="39"/>
      <c r="AJ65" s="108"/>
      <c r="AK65" s="92"/>
      <c r="AL65" s="38"/>
      <c r="AM65" s="38"/>
      <c r="AN65" s="39"/>
      <c r="AO65" s="108"/>
      <c r="AP65" s="92"/>
      <c r="AQ65" s="38"/>
      <c r="AR65" s="38"/>
      <c r="AS65" s="39"/>
      <c r="AT65" s="108"/>
      <c r="AU65" s="130"/>
      <c r="AV65" s="126"/>
      <c r="AW65" s="23"/>
    </row>
    <row r="66" spans="1:49" x14ac:dyDescent="0.25">
      <c r="A66" s="30">
        <f>A65+4</f>
        <v>40792</v>
      </c>
      <c r="B66" s="30" t="s">
        <v>89</v>
      </c>
      <c r="C66" s="49">
        <v>1.01E-2</v>
      </c>
      <c r="D66" s="39" t="s">
        <v>120</v>
      </c>
      <c r="E66" s="37">
        <v>58.96</v>
      </c>
      <c r="F66" s="37">
        <v>63.25</v>
      </c>
      <c r="G66" s="37" t="s">
        <v>52</v>
      </c>
      <c r="H66" s="37">
        <v>59.28</v>
      </c>
      <c r="I66" s="37">
        <v>57.77</v>
      </c>
      <c r="J66" s="41">
        <f t="shared" ref="J66" si="76">(E66-H66)/E66</f>
        <v>-5.4274084124830441E-3</v>
      </c>
      <c r="K66" s="56">
        <f t="shared" ref="K66" si="77">(F66-I66)/F66</f>
        <v>8.6640316205533544E-2</v>
      </c>
      <c r="L66" s="131"/>
      <c r="M66" s="132"/>
      <c r="N66" s="107"/>
      <c r="O66" s="110"/>
      <c r="P66" s="111"/>
      <c r="Q66" s="92"/>
      <c r="R66" s="38"/>
      <c r="S66" s="38"/>
      <c r="T66" s="39"/>
      <c r="U66" s="59"/>
      <c r="V66" s="92"/>
      <c r="W66" s="38"/>
      <c r="X66" s="38"/>
      <c r="Y66" s="39"/>
      <c r="Z66" s="108"/>
      <c r="AA66" s="92"/>
      <c r="AB66" s="38"/>
      <c r="AC66" s="38"/>
      <c r="AD66" s="39"/>
      <c r="AE66" s="108"/>
      <c r="AF66" s="92"/>
      <c r="AG66" s="38"/>
      <c r="AH66" s="38"/>
      <c r="AI66" s="39"/>
      <c r="AJ66" s="108"/>
      <c r="AK66" s="92"/>
      <c r="AL66" s="38"/>
      <c r="AM66" s="38"/>
      <c r="AN66" s="39"/>
      <c r="AO66" s="108"/>
      <c r="AP66" s="92"/>
      <c r="AQ66" s="38"/>
      <c r="AR66" s="38"/>
      <c r="AS66" s="39"/>
      <c r="AT66" s="108"/>
      <c r="AU66" s="130"/>
      <c r="AV66" s="126"/>
      <c r="AW66" s="23"/>
    </row>
    <row r="67" spans="1:49" x14ac:dyDescent="0.25">
      <c r="A67" s="30">
        <f>A66+1</f>
        <v>40793</v>
      </c>
      <c r="B67" s="30" t="s">
        <v>89</v>
      </c>
      <c r="C67" s="49">
        <v>1.0500000000000001E-2</v>
      </c>
      <c r="D67" s="39" t="s">
        <v>120</v>
      </c>
      <c r="E67" s="37">
        <v>58.96</v>
      </c>
      <c r="F67" s="37">
        <v>63.25</v>
      </c>
      <c r="G67" s="37" t="s">
        <v>52</v>
      </c>
      <c r="H67" s="37">
        <v>59.69</v>
      </c>
      <c r="I67" s="37">
        <v>57.78</v>
      </c>
      <c r="J67" s="41">
        <f t="shared" ref="J67" si="78">(E67-H67)/E67</f>
        <v>-1.2381275440976881E-2</v>
      </c>
      <c r="K67" s="56">
        <f t="shared" ref="K67" si="79">(F67-I67)/F67</f>
        <v>8.6482213438735162E-2</v>
      </c>
      <c r="L67" s="131"/>
      <c r="M67" s="132"/>
      <c r="N67" s="107"/>
      <c r="O67" s="110"/>
      <c r="P67" s="111"/>
      <c r="Q67" s="92"/>
      <c r="R67" s="38"/>
      <c r="S67" s="38"/>
      <c r="T67" s="39"/>
      <c r="U67" s="59"/>
      <c r="V67" s="92"/>
      <c r="W67" s="38"/>
      <c r="X67" s="38"/>
      <c r="Y67" s="39"/>
      <c r="Z67" s="108"/>
      <c r="AA67" s="92"/>
      <c r="AB67" s="38"/>
      <c r="AC67" s="38"/>
      <c r="AD67" s="39"/>
      <c r="AE67" s="108"/>
      <c r="AF67" s="92"/>
      <c r="AG67" s="38"/>
      <c r="AH67" s="38"/>
      <c r="AI67" s="39"/>
      <c r="AJ67" s="108"/>
      <c r="AK67" s="92"/>
      <c r="AL67" s="38"/>
      <c r="AM67" s="38"/>
      <c r="AN67" s="39"/>
      <c r="AO67" s="108"/>
      <c r="AP67" s="92"/>
      <c r="AQ67" s="38"/>
      <c r="AR67" s="38"/>
      <c r="AS67" s="39"/>
      <c r="AT67" s="108"/>
      <c r="AU67" s="130"/>
      <c r="AV67" s="126"/>
      <c r="AW67" s="23"/>
    </row>
    <row r="68" spans="1:49" x14ac:dyDescent="0.25">
      <c r="A68" s="30">
        <f>A67+1</f>
        <v>40794</v>
      </c>
      <c r="B68" s="30" t="s">
        <v>89</v>
      </c>
      <c r="C68" s="49">
        <v>1.0500000000000001E-2</v>
      </c>
      <c r="D68" s="39" t="s">
        <v>120</v>
      </c>
      <c r="E68" s="37">
        <v>58.96</v>
      </c>
      <c r="F68" s="37">
        <v>63.25</v>
      </c>
      <c r="G68" s="37" t="s">
        <v>52</v>
      </c>
      <c r="H68" s="37">
        <v>59.69</v>
      </c>
      <c r="I68" s="37">
        <v>57.78</v>
      </c>
      <c r="J68" s="41">
        <f t="shared" ref="J68:J69" si="80">(E68-H68)/E68</f>
        <v>-1.2381275440976881E-2</v>
      </c>
      <c r="K68" s="56">
        <f t="shared" ref="K68:K69" si="81">(F68-I68)/F68</f>
        <v>8.6482213438735162E-2</v>
      </c>
      <c r="L68" s="131"/>
      <c r="M68" s="132"/>
      <c r="N68" s="107"/>
      <c r="O68" s="110"/>
      <c r="P68" s="111"/>
      <c r="Q68" s="92"/>
      <c r="R68" s="38"/>
      <c r="S68" s="38"/>
      <c r="T68" s="39"/>
      <c r="U68" s="59"/>
      <c r="V68" s="92"/>
      <c r="W68" s="38"/>
      <c r="X68" s="38"/>
      <c r="Y68" s="39"/>
      <c r="Z68" s="108"/>
      <c r="AA68" s="92"/>
      <c r="AB68" s="38"/>
      <c r="AC68" s="38"/>
      <c r="AD68" s="39"/>
      <c r="AE68" s="108"/>
      <c r="AF68" s="92"/>
      <c r="AG68" s="38"/>
      <c r="AH68" s="38"/>
      <c r="AI68" s="39"/>
      <c r="AJ68" s="108"/>
      <c r="AK68" s="92"/>
      <c r="AL68" s="38"/>
      <c r="AM68" s="38"/>
      <c r="AN68" s="39"/>
      <c r="AO68" s="108"/>
      <c r="AP68" s="92"/>
      <c r="AQ68" s="38"/>
      <c r="AR68" s="38"/>
      <c r="AS68" s="39"/>
      <c r="AT68" s="108"/>
      <c r="AU68" s="130"/>
      <c r="AV68" s="126"/>
      <c r="AW68" s="23"/>
    </row>
    <row r="69" spans="1:49" x14ac:dyDescent="0.25">
      <c r="A69" s="30">
        <f>A68+1</f>
        <v>40795</v>
      </c>
      <c r="B69" s="30" t="s">
        <v>89</v>
      </c>
      <c r="C69" s="49">
        <v>1.0500000000000001E-2</v>
      </c>
      <c r="D69" s="39" t="s">
        <v>120</v>
      </c>
      <c r="E69" s="37">
        <v>58.96</v>
      </c>
      <c r="F69" s="37">
        <v>63.25</v>
      </c>
      <c r="G69" s="37" t="s">
        <v>52</v>
      </c>
      <c r="H69" s="37">
        <v>59.69</v>
      </c>
      <c r="I69" s="37">
        <v>57.78</v>
      </c>
      <c r="J69" s="41">
        <f t="shared" si="80"/>
        <v>-1.2381275440976881E-2</v>
      </c>
      <c r="K69" s="56">
        <f t="shared" si="81"/>
        <v>8.6482213438735162E-2</v>
      </c>
      <c r="L69" s="131"/>
      <c r="M69" s="132"/>
      <c r="N69" s="107"/>
      <c r="O69" s="110"/>
      <c r="P69" s="111"/>
      <c r="Q69" s="92"/>
      <c r="R69" s="38"/>
      <c r="S69" s="38"/>
      <c r="T69" s="39"/>
      <c r="U69" s="59"/>
      <c r="V69" s="92"/>
      <c r="W69" s="38"/>
      <c r="X69" s="38"/>
      <c r="Y69" s="39"/>
      <c r="Z69" s="108"/>
      <c r="AA69" s="92"/>
      <c r="AB69" s="38"/>
      <c r="AC69" s="38"/>
      <c r="AD69" s="39"/>
      <c r="AE69" s="108"/>
      <c r="AF69" s="92"/>
      <c r="AG69" s="38"/>
      <c r="AH69" s="38"/>
      <c r="AI69" s="39"/>
      <c r="AJ69" s="108"/>
      <c r="AK69" s="92"/>
      <c r="AL69" s="38"/>
      <c r="AM69" s="38"/>
      <c r="AN69" s="39"/>
      <c r="AO69" s="108"/>
      <c r="AP69" s="92"/>
      <c r="AQ69" s="38"/>
      <c r="AR69" s="38"/>
      <c r="AS69" s="39"/>
      <c r="AT69" s="108"/>
      <c r="AU69" s="130"/>
      <c r="AV69" s="126"/>
      <c r="AW69" s="23"/>
    </row>
    <row r="70" spans="1:49" x14ac:dyDescent="0.25">
      <c r="A70" s="30">
        <f>A69+3</f>
        <v>40798</v>
      </c>
      <c r="B70" s="30" t="s">
        <v>89</v>
      </c>
      <c r="C70" s="49">
        <v>1.0500000000000001E-2</v>
      </c>
      <c r="D70" s="39" t="s">
        <v>120</v>
      </c>
      <c r="E70" s="37">
        <v>58.96</v>
      </c>
      <c r="F70" s="37">
        <v>65.63</v>
      </c>
      <c r="G70" s="37" t="s">
        <v>52</v>
      </c>
      <c r="H70" s="37">
        <v>61.24</v>
      </c>
      <c r="I70" s="37">
        <v>60.77</v>
      </c>
      <c r="J70" s="41">
        <f t="shared" ref="J70" si="82">(E70-H70)/E70</f>
        <v>-3.8670284938941674E-2</v>
      </c>
      <c r="K70" s="56">
        <f t="shared" ref="K70" si="83">(F70-I70)/F70</f>
        <v>7.4051500838031276E-2</v>
      </c>
      <c r="L70" s="131"/>
      <c r="M70" s="132"/>
      <c r="N70" s="107"/>
      <c r="O70" s="110"/>
      <c r="P70" s="111"/>
      <c r="Q70" s="92"/>
      <c r="R70" s="38"/>
      <c r="S70" s="38"/>
      <c r="T70" s="39"/>
      <c r="U70" s="59"/>
      <c r="V70" s="92"/>
      <c r="W70" s="38"/>
      <c r="X70" s="38"/>
      <c r="Y70" s="39"/>
      <c r="Z70" s="108"/>
      <c r="AA70" s="92"/>
      <c r="AB70" s="38"/>
      <c r="AC70" s="38"/>
      <c r="AD70" s="39"/>
      <c r="AE70" s="108"/>
      <c r="AF70" s="92"/>
      <c r="AG70" s="38"/>
      <c r="AH70" s="38"/>
      <c r="AI70" s="39"/>
      <c r="AJ70" s="108"/>
      <c r="AK70" s="92"/>
      <c r="AL70" s="38"/>
      <c r="AM70" s="38"/>
      <c r="AN70" s="39"/>
      <c r="AO70" s="108"/>
      <c r="AP70" s="92"/>
      <c r="AQ70" s="38"/>
      <c r="AR70" s="38"/>
      <c r="AS70" s="39"/>
      <c r="AT70" s="108"/>
      <c r="AU70" s="130"/>
      <c r="AV70" s="126"/>
      <c r="AW70" s="23"/>
    </row>
    <row r="71" spans="1:49" x14ac:dyDescent="0.25">
      <c r="A71" s="30">
        <f>A70+1</f>
        <v>40799</v>
      </c>
      <c r="B71" s="30" t="s">
        <v>89</v>
      </c>
      <c r="C71" s="49">
        <v>1.0999999999999999E-2</v>
      </c>
      <c r="D71" s="39" t="s">
        <v>120</v>
      </c>
      <c r="E71" s="37">
        <v>58.96</v>
      </c>
      <c r="F71" s="37">
        <v>63.25</v>
      </c>
      <c r="G71" s="37" t="s">
        <v>52</v>
      </c>
      <c r="H71" s="37">
        <v>61.24</v>
      </c>
      <c r="I71" s="37">
        <v>57.98</v>
      </c>
      <c r="J71" s="41">
        <f t="shared" ref="J71" si="84">(E71-H71)/E71</f>
        <v>-3.8670284938941674E-2</v>
      </c>
      <c r="K71" s="56">
        <f t="shared" ref="K71" si="85">(F71-I71)/F71</f>
        <v>8.3320158102766842E-2</v>
      </c>
      <c r="L71" s="131"/>
      <c r="M71" s="132"/>
      <c r="N71" s="107"/>
      <c r="O71" s="110"/>
      <c r="P71" s="111"/>
      <c r="Q71" s="92"/>
      <c r="R71" s="38"/>
      <c r="S71" s="38"/>
      <c r="T71" s="39"/>
      <c r="U71" s="59"/>
      <c r="V71" s="92"/>
      <c r="W71" s="38"/>
      <c r="X71" s="38"/>
      <c r="Y71" s="39"/>
      <c r="Z71" s="108"/>
      <c r="AA71" s="92"/>
      <c r="AB71" s="38"/>
      <c r="AC71" s="38"/>
      <c r="AD71" s="39"/>
      <c r="AE71" s="108"/>
      <c r="AF71" s="92"/>
      <c r="AG71" s="38"/>
      <c r="AH71" s="38"/>
      <c r="AI71" s="39"/>
      <c r="AJ71" s="108"/>
      <c r="AK71" s="92"/>
      <c r="AL71" s="38"/>
      <c r="AM71" s="38"/>
      <c r="AN71" s="39"/>
      <c r="AO71" s="108"/>
      <c r="AP71" s="92"/>
      <c r="AQ71" s="38"/>
      <c r="AR71" s="38"/>
      <c r="AS71" s="39"/>
      <c r="AT71" s="108"/>
      <c r="AU71" s="130"/>
      <c r="AV71" s="126"/>
      <c r="AW71" s="23"/>
    </row>
    <row r="72" spans="1:49" x14ac:dyDescent="0.25">
      <c r="A72" s="30">
        <f>A71+1</f>
        <v>40800</v>
      </c>
      <c r="B72" s="30" t="s">
        <v>89</v>
      </c>
      <c r="C72" s="49">
        <v>1.0999999999999999E-2</v>
      </c>
      <c r="D72" s="39" t="s">
        <v>120</v>
      </c>
      <c r="E72" s="37">
        <v>58.96</v>
      </c>
      <c r="F72" s="37">
        <v>63.25</v>
      </c>
      <c r="G72" s="37" t="s">
        <v>52</v>
      </c>
      <c r="H72" s="37">
        <v>61.24</v>
      </c>
      <c r="I72" s="37">
        <v>58.46</v>
      </c>
      <c r="J72" s="41">
        <f t="shared" ref="J72" si="86">(E72-H72)/E72</f>
        <v>-3.8670284938941674E-2</v>
      </c>
      <c r="K72" s="56">
        <f t="shared" ref="K72" si="87">(F72-I72)/F72</f>
        <v>7.5731225296442675E-2</v>
      </c>
      <c r="L72" s="131"/>
      <c r="M72" s="132"/>
      <c r="N72" s="107"/>
      <c r="O72" s="110"/>
      <c r="P72" s="111"/>
      <c r="Q72" s="92"/>
      <c r="R72" s="38"/>
      <c r="S72" s="38"/>
      <c r="T72" s="39"/>
      <c r="U72" s="59"/>
      <c r="V72" s="92"/>
      <c r="W72" s="38"/>
      <c r="X72" s="38"/>
      <c r="Y72" s="39"/>
      <c r="Z72" s="108"/>
      <c r="AA72" s="92"/>
      <c r="AB72" s="38"/>
      <c r="AC72" s="38"/>
      <c r="AD72" s="39"/>
      <c r="AE72" s="108"/>
      <c r="AF72" s="92"/>
      <c r="AG72" s="38"/>
      <c r="AH72" s="38"/>
      <c r="AI72" s="39"/>
      <c r="AJ72" s="108"/>
      <c r="AK72" s="92"/>
      <c r="AL72" s="38"/>
      <c r="AM72" s="38"/>
      <c r="AN72" s="39"/>
      <c r="AO72" s="108"/>
      <c r="AP72" s="92"/>
      <c r="AQ72" s="38"/>
      <c r="AR72" s="38"/>
      <c r="AS72" s="39"/>
      <c r="AT72" s="108"/>
      <c r="AU72" s="130"/>
      <c r="AV72" s="126"/>
      <c r="AW72" s="23"/>
    </row>
    <row r="73" spans="1:49" x14ac:dyDescent="0.25">
      <c r="A73" s="30">
        <f>A72+1</f>
        <v>40801</v>
      </c>
      <c r="B73" s="30" t="s">
        <v>89</v>
      </c>
      <c r="C73" s="49">
        <v>1.0999999999999999E-2</v>
      </c>
      <c r="D73" s="39" t="s">
        <v>120</v>
      </c>
      <c r="E73" s="37">
        <v>58.96</v>
      </c>
      <c r="F73" s="37">
        <v>63.25</v>
      </c>
      <c r="G73" s="37" t="s">
        <v>52</v>
      </c>
      <c r="H73" s="37">
        <v>61.24</v>
      </c>
      <c r="I73" s="37">
        <v>58.46</v>
      </c>
      <c r="J73" s="41">
        <f t="shared" ref="J73:J74" si="88">(E73-H73)/E73</f>
        <v>-3.8670284938941674E-2</v>
      </c>
      <c r="K73" s="56">
        <f t="shared" ref="K73:K74" si="89">(F73-I73)/F73</f>
        <v>7.5731225296442675E-2</v>
      </c>
      <c r="L73" s="131"/>
      <c r="M73" s="132"/>
      <c r="N73" s="107"/>
      <c r="O73" s="110"/>
      <c r="P73" s="111"/>
      <c r="Q73" s="92"/>
      <c r="R73" s="38"/>
      <c r="S73" s="38"/>
      <c r="T73" s="39"/>
      <c r="U73" s="59"/>
      <c r="V73" s="92"/>
      <c r="W73" s="38"/>
      <c r="X73" s="38"/>
      <c r="Y73" s="39"/>
      <c r="Z73" s="108"/>
      <c r="AA73" s="92"/>
      <c r="AB73" s="38"/>
      <c r="AC73" s="38"/>
      <c r="AD73" s="39"/>
      <c r="AE73" s="108"/>
      <c r="AF73" s="92"/>
      <c r="AG73" s="38"/>
      <c r="AH73" s="38"/>
      <c r="AI73" s="39"/>
      <c r="AJ73" s="108"/>
      <c r="AK73" s="92"/>
      <c r="AL73" s="38"/>
      <c r="AM73" s="38"/>
      <c r="AN73" s="39"/>
      <c r="AO73" s="108"/>
      <c r="AP73" s="92"/>
      <c r="AQ73" s="38"/>
      <c r="AR73" s="38"/>
      <c r="AS73" s="39"/>
      <c r="AT73" s="108"/>
      <c r="AU73" s="130"/>
      <c r="AV73" s="126"/>
      <c r="AW73" s="23"/>
    </row>
    <row r="74" spans="1:49" x14ac:dyDescent="0.25">
      <c r="A74" s="30">
        <f>A73+1</f>
        <v>40802</v>
      </c>
      <c r="B74" s="30" t="s">
        <v>89</v>
      </c>
      <c r="C74" s="49">
        <v>1.3100000000000001E-2</v>
      </c>
      <c r="D74" s="39" t="s">
        <v>120</v>
      </c>
      <c r="E74" s="37">
        <v>58.96</v>
      </c>
      <c r="F74" s="37">
        <v>62.91</v>
      </c>
      <c r="G74" s="37" t="s">
        <v>52</v>
      </c>
      <c r="H74" s="37">
        <v>61.24</v>
      </c>
      <c r="I74" s="37">
        <v>58.09</v>
      </c>
      <c r="J74" s="41">
        <f t="shared" si="88"/>
        <v>-3.8670284938941674E-2</v>
      </c>
      <c r="K74" s="56">
        <f t="shared" si="89"/>
        <v>7.6617389922110854E-2</v>
      </c>
      <c r="L74" s="131"/>
      <c r="M74" s="132"/>
      <c r="N74" s="107"/>
      <c r="O74" s="110"/>
      <c r="P74" s="111"/>
      <c r="Q74" s="92"/>
      <c r="R74" s="38"/>
      <c r="S74" s="38"/>
      <c r="T74" s="39"/>
      <c r="U74" s="59"/>
      <c r="V74" s="92"/>
      <c r="W74" s="38"/>
      <c r="X74" s="38"/>
      <c r="Y74" s="39"/>
      <c r="Z74" s="108"/>
      <c r="AA74" s="92"/>
      <c r="AB74" s="38"/>
      <c r="AC74" s="38"/>
      <c r="AD74" s="39"/>
      <c r="AE74" s="108"/>
      <c r="AF74" s="92"/>
      <c r="AG74" s="38"/>
      <c r="AH74" s="38"/>
      <c r="AI74" s="39"/>
      <c r="AJ74" s="108"/>
      <c r="AK74" s="92"/>
      <c r="AL74" s="38"/>
      <c r="AM74" s="38"/>
      <c r="AN74" s="39"/>
      <c r="AO74" s="108"/>
      <c r="AP74" s="92"/>
      <c r="AQ74" s="38"/>
      <c r="AR74" s="38"/>
      <c r="AS74" s="39"/>
      <c r="AT74" s="108"/>
      <c r="AU74" s="130"/>
      <c r="AV74" s="126"/>
      <c r="AW74" s="23"/>
    </row>
    <row r="75" spans="1:49" x14ac:dyDescent="0.25">
      <c r="A75" s="30">
        <f>A74+3</f>
        <v>40805</v>
      </c>
      <c r="B75" s="30" t="s">
        <v>89</v>
      </c>
      <c r="C75" s="49">
        <v>1.26E-2</v>
      </c>
      <c r="D75" s="39" t="s">
        <v>120</v>
      </c>
      <c r="E75" s="37">
        <v>58.96</v>
      </c>
      <c r="F75" s="37">
        <v>63.25</v>
      </c>
      <c r="G75" s="37" t="s">
        <v>52</v>
      </c>
      <c r="H75" s="37">
        <v>61.24</v>
      </c>
      <c r="I75" s="37">
        <v>58.51</v>
      </c>
      <c r="J75" s="41">
        <f t="shared" ref="J75" si="90">(E75-H75)/E75</f>
        <v>-3.8670284938941674E-2</v>
      </c>
      <c r="K75" s="56">
        <f t="shared" ref="K75" si="91">(F75-I75)/F75</f>
        <v>7.4940711462450627E-2</v>
      </c>
      <c r="L75" s="131"/>
      <c r="M75" s="132"/>
      <c r="N75" s="107"/>
      <c r="O75" s="110"/>
      <c r="P75" s="111"/>
      <c r="Q75" s="92"/>
      <c r="R75" s="38"/>
      <c r="S75" s="38"/>
      <c r="T75" s="39"/>
      <c r="U75" s="59"/>
      <c r="V75" s="92"/>
      <c r="W75" s="38"/>
      <c r="X75" s="38"/>
      <c r="Y75" s="39"/>
      <c r="Z75" s="108"/>
      <c r="AA75" s="92"/>
      <c r="AB75" s="38"/>
      <c r="AC75" s="38"/>
      <c r="AD75" s="39"/>
      <c r="AE75" s="108"/>
      <c r="AF75" s="92"/>
      <c r="AG75" s="38"/>
      <c r="AH75" s="38"/>
      <c r="AI75" s="39"/>
      <c r="AJ75" s="108"/>
      <c r="AK75" s="92"/>
      <c r="AL75" s="38"/>
      <c r="AM75" s="38"/>
      <c r="AN75" s="39"/>
      <c r="AO75" s="108"/>
      <c r="AP75" s="92"/>
      <c r="AQ75" s="38"/>
      <c r="AR75" s="38"/>
      <c r="AS75" s="39"/>
      <c r="AT75" s="108"/>
      <c r="AU75" s="130"/>
      <c r="AV75" s="126"/>
      <c r="AW75" s="23"/>
    </row>
    <row r="76" spans="1:49" x14ac:dyDescent="0.25">
      <c r="A76" s="30">
        <f>A75+1</f>
        <v>40806</v>
      </c>
      <c r="B76" s="30" t="s">
        <v>89</v>
      </c>
      <c r="C76" s="49">
        <v>1.2699999999999999E-2</v>
      </c>
      <c r="D76" s="39" t="s">
        <v>120</v>
      </c>
      <c r="E76" s="37">
        <v>58.96</v>
      </c>
      <c r="F76" s="37">
        <v>63.25</v>
      </c>
      <c r="G76" s="37" t="s">
        <v>45</v>
      </c>
      <c r="H76" s="37">
        <v>61.24</v>
      </c>
      <c r="I76" s="37">
        <v>58.38</v>
      </c>
      <c r="J76" s="41">
        <f t="shared" ref="J76" si="92">(E76-H76)/E76</f>
        <v>-3.8670284938941674E-2</v>
      </c>
      <c r="K76" s="56">
        <f t="shared" ref="K76" si="93">(F76-I76)/F76</f>
        <v>7.6996047430829995E-2</v>
      </c>
      <c r="L76" s="131"/>
      <c r="M76" s="132"/>
      <c r="N76" s="107"/>
      <c r="O76" s="110"/>
      <c r="P76" s="111"/>
      <c r="Q76" s="92"/>
      <c r="R76" s="38"/>
      <c r="S76" s="38"/>
      <c r="T76" s="39"/>
      <c r="U76" s="59"/>
      <c r="V76" s="92"/>
      <c r="W76" s="38"/>
      <c r="X76" s="38"/>
      <c r="Y76" s="39"/>
      <c r="Z76" s="108"/>
      <c r="AA76" s="92"/>
      <c r="AB76" s="38"/>
      <c r="AC76" s="38"/>
      <c r="AD76" s="39"/>
      <c r="AE76" s="108"/>
      <c r="AF76" s="92"/>
      <c r="AG76" s="38"/>
      <c r="AH76" s="38"/>
      <c r="AI76" s="39"/>
      <c r="AJ76" s="108"/>
      <c r="AK76" s="92"/>
      <c r="AL76" s="38"/>
      <c r="AM76" s="38"/>
      <c r="AN76" s="39"/>
      <c r="AO76" s="108"/>
      <c r="AP76" s="92"/>
      <c r="AQ76" s="38"/>
      <c r="AR76" s="38"/>
      <c r="AS76" s="39"/>
      <c r="AT76" s="108"/>
      <c r="AU76" s="130"/>
      <c r="AV76" s="126"/>
      <c r="AW76" s="23"/>
    </row>
    <row r="77" spans="1:49" x14ac:dyDescent="0.25">
      <c r="A77" s="30">
        <f>A76+1</f>
        <v>40807</v>
      </c>
      <c r="B77" s="30" t="s">
        <v>89</v>
      </c>
      <c r="C77" s="49">
        <v>1.0500000000000001E-2</v>
      </c>
      <c r="D77" s="39" t="s">
        <v>120</v>
      </c>
      <c r="E77" s="37">
        <v>58.96</v>
      </c>
      <c r="F77" s="37">
        <v>63.25</v>
      </c>
      <c r="G77" s="37" t="s">
        <v>45</v>
      </c>
      <c r="H77" s="37">
        <v>61.24</v>
      </c>
      <c r="I77" s="37">
        <v>58.02</v>
      </c>
      <c r="J77" s="41">
        <f t="shared" ref="J77" si="94">(E77-H77)/E77</f>
        <v>-3.8670284938941674E-2</v>
      </c>
      <c r="K77" s="56">
        <f t="shared" ref="K77" si="95">(F77-I77)/F77</f>
        <v>8.2687747035573078E-2</v>
      </c>
      <c r="L77" s="131"/>
      <c r="M77" s="132"/>
      <c r="N77" s="107"/>
      <c r="O77" s="110"/>
      <c r="P77" s="111"/>
      <c r="Q77" s="92"/>
      <c r="R77" s="38"/>
      <c r="S77" s="38"/>
      <c r="T77" s="39"/>
      <c r="U77" s="59"/>
      <c r="V77" s="92"/>
      <c r="W77" s="38"/>
      <c r="X77" s="38"/>
      <c r="Y77" s="39"/>
      <c r="Z77" s="108"/>
      <c r="AA77" s="92"/>
      <c r="AB77" s="38"/>
      <c r="AC77" s="38"/>
      <c r="AD77" s="39"/>
      <c r="AE77" s="108"/>
      <c r="AF77" s="92"/>
      <c r="AG77" s="38"/>
      <c r="AH77" s="38"/>
      <c r="AI77" s="39"/>
      <c r="AJ77" s="108"/>
      <c r="AK77" s="92"/>
      <c r="AL77" s="38"/>
      <c r="AM77" s="38"/>
      <c r="AN77" s="39"/>
      <c r="AO77" s="108"/>
      <c r="AP77" s="92"/>
      <c r="AQ77" s="38"/>
      <c r="AR77" s="38"/>
      <c r="AS77" s="39"/>
      <c r="AT77" s="108"/>
      <c r="AU77" s="130"/>
      <c r="AV77" s="126"/>
      <c r="AW77" s="23"/>
    </row>
    <row r="78" spans="1:49" x14ac:dyDescent="0.25">
      <c r="A78" s="30">
        <f>A77+1</f>
        <v>40808</v>
      </c>
      <c r="B78" s="30" t="s">
        <v>89</v>
      </c>
      <c r="C78" s="49">
        <v>1.12E-2</v>
      </c>
      <c r="D78" s="39" t="s">
        <v>120</v>
      </c>
      <c r="E78" s="37">
        <v>58.96</v>
      </c>
      <c r="F78" s="37">
        <v>63.25</v>
      </c>
      <c r="G78" s="37" t="s">
        <v>132</v>
      </c>
      <c r="H78" s="37">
        <v>61.24</v>
      </c>
      <c r="I78" s="37">
        <v>58.03</v>
      </c>
      <c r="J78" s="41">
        <f t="shared" ref="J78" si="96">(E78-H78)/E78</f>
        <v>-3.8670284938941674E-2</v>
      </c>
      <c r="K78" s="56">
        <f t="shared" ref="K78" si="97">(F78-I78)/F78</f>
        <v>8.2529644268774682E-2</v>
      </c>
      <c r="L78" s="131"/>
      <c r="M78" s="132"/>
      <c r="N78" s="107"/>
      <c r="O78" s="39"/>
      <c r="P78" s="59"/>
      <c r="Q78" s="92"/>
      <c r="R78" s="38"/>
      <c r="S78" s="107"/>
      <c r="T78" s="39"/>
      <c r="U78" s="59"/>
      <c r="V78" s="92"/>
      <c r="W78" s="38"/>
      <c r="X78" s="107"/>
      <c r="Y78" s="39"/>
      <c r="Z78" s="59"/>
      <c r="AA78" s="92"/>
      <c r="AB78" s="38"/>
      <c r="AC78" s="107"/>
      <c r="AD78" s="39"/>
      <c r="AE78" s="59"/>
      <c r="AF78" s="92"/>
      <c r="AG78" s="38"/>
      <c r="AH78" s="107"/>
      <c r="AI78" s="39"/>
      <c r="AJ78" s="59"/>
      <c r="AK78" s="92"/>
      <c r="AL78" s="38"/>
      <c r="AM78" s="107"/>
      <c r="AN78" s="39"/>
      <c r="AO78" s="59"/>
      <c r="AP78" s="92"/>
      <c r="AQ78" s="38"/>
      <c r="AR78" s="107"/>
      <c r="AS78" s="39"/>
      <c r="AT78" s="59"/>
      <c r="AU78" s="130"/>
      <c r="AV78" s="126"/>
      <c r="AW78" s="23"/>
    </row>
    <row r="79" spans="1:49" x14ac:dyDescent="0.25">
      <c r="A79" s="30">
        <f>A78+1</f>
        <v>40809</v>
      </c>
      <c r="B79" s="30" t="s">
        <v>89</v>
      </c>
      <c r="C79" s="49">
        <v>1.12E-2</v>
      </c>
      <c r="D79" s="39" t="s">
        <v>120</v>
      </c>
      <c r="E79" s="37" t="s">
        <v>120</v>
      </c>
      <c r="F79" s="37" t="s">
        <v>120</v>
      </c>
      <c r="G79" s="37" t="s">
        <v>120</v>
      </c>
      <c r="H79" s="37" t="s">
        <v>120</v>
      </c>
      <c r="I79" s="37" t="s">
        <v>120</v>
      </c>
      <c r="J79" s="41" t="e">
        <f t="shared" ref="J79" si="98">(E79-H79)/E79</f>
        <v>#VALUE!</v>
      </c>
      <c r="K79" s="56" t="e">
        <f t="shared" ref="K79" si="99">(F79-I79)/F79</f>
        <v>#VALUE!</v>
      </c>
      <c r="L79" s="131"/>
      <c r="M79" s="132"/>
      <c r="N79" s="107"/>
      <c r="O79" s="110"/>
      <c r="P79" s="111"/>
      <c r="Q79" s="92"/>
      <c r="R79" s="38"/>
      <c r="S79" s="38"/>
      <c r="T79" s="39"/>
      <c r="U79" s="59"/>
      <c r="V79" s="92"/>
      <c r="W79" s="38"/>
      <c r="X79" s="38"/>
      <c r="Y79" s="39"/>
      <c r="Z79" s="108"/>
      <c r="AA79" s="92"/>
      <c r="AB79" s="38"/>
      <c r="AC79" s="38"/>
      <c r="AD79" s="39"/>
      <c r="AE79" s="108"/>
      <c r="AF79" s="92"/>
      <c r="AG79" s="38"/>
      <c r="AH79" s="38"/>
      <c r="AI79" s="39"/>
      <c r="AJ79" s="108"/>
      <c r="AK79" s="92"/>
      <c r="AL79" s="38"/>
      <c r="AM79" s="38"/>
      <c r="AN79" s="39"/>
      <c r="AO79" s="108"/>
      <c r="AP79" s="92"/>
      <c r="AQ79" s="38"/>
      <c r="AR79" s="38"/>
      <c r="AS79" s="39"/>
      <c r="AT79" s="108"/>
      <c r="AU79" s="130"/>
      <c r="AV79" s="126"/>
      <c r="AW79" s="23"/>
    </row>
    <row r="80" spans="1:49" x14ac:dyDescent="0.25">
      <c r="A80" s="30">
        <f>A79+3</f>
        <v>40812</v>
      </c>
      <c r="B80" s="30" t="s">
        <v>89</v>
      </c>
      <c r="C80" s="49">
        <v>1.12E-2</v>
      </c>
      <c r="D80" s="39" t="s">
        <v>120</v>
      </c>
      <c r="E80" s="37" t="s">
        <v>120</v>
      </c>
      <c r="F80" s="37" t="s">
        <v>120</v>
      </c>
      <c r="G80" s="37" t="s">
        <v>120</v>
      </c>
      <c r="H80" s="37" t="s">
        <v>120</v>
      </c>
      <c r="I80" s="37" t="s">
        <v>120</v>
      </c>
      <c r="J80" s="41" t="e">
        <f t="shared" ref="J80" si="100">(E80-H80)/E80</f>
        <v>#VALUE!</v>
      </c>
      <c r="K80" s="56" t="e">
        <f t="shared" ref="K80" si="101">(F80-I80)/F80</f>
        <v>#VALUE!</v>
      </c>
      <c r="L80" s="131"/>
      <c r="M80" s="132"/>
      <c r="N80" s="107"/>
      <c r="O80" s="110"/>
      <c r="P80" s="111"/>
      <c r="Q80" s="92"/>
      <c r="R80" s="38"/>
      <c r="S80" s="38"/>
      <c r="T80" s="39"/>
      <c r="U80" s="59"/>
      <c r="V80" s="92"/>
      <c r="W80" s="38"/>
      <c r="X80" s="38"/>
      <c r="Y80" s="39"/>
      <c r="Z80" s="108"/>
      <c r="AA80" s="92"/>
      <c r="AB80" s="38"/>
      <c r="AC80" s="38"/>
      <c r="AD80" s="39"/>
      <c r="AE80" s="108"/>
      <c r="AF80" s="92"/>
      <c r="AG80" s="38"/>
      <c r="AH80" s="38"/>
      <c r="AI80" s="39"/>
      <c r="AJ80" s="108"/>
      <c r="AK80" s="92"/>
      <c r="AL80" s="38"/>
      <c r="AM80" s="38"/>
      <c r="AN80" s="39"/>
      <c r="AO80" s="108"/>
      <c r="AP80" s="92"/>
      <c r="AQ80" s="38"/>
      <c r="AR80" s="38"/>
      <c r="AS80" s="39"/>
      <c r="AT80" s="108"/>
      <c r="AU80" s="130"/>
      <c r="AV80" s="126"/>
      <c r="AW80" s="23"/>
    </row>
    <row r="81" spans="1:49" x14ac:dyDescent="0.25">
      <c r="A81" s="30">
        <f>A80+1</f>
        <v>40813</v>
      </c>
      <c r="B81" s="30" t="s">
        <v>89</v>
      </c>
      <c r="C81" s="49">
        <v>9.2999999999999992E-3</v>
      </c>
      <c r="D81" s="39" t="s">
        <v>120</v>
      </c>
      <c r="E81" s="37" t="s">
        <v>120</v>
      </c>
      <c r="F81" s="37">
        <v>59.46</v>
      </c>
      <c r="G81" s="37" t="s">
        <v>45</v>
      </c>
      <c r="H81" s="37" t="s">
        <v>120</v>
      </c>
      <c r="I81" s="37">
        <v>53.56</v>
      </c>
      <c r="J81" s="41" t="e">
        <f t="shared" ref="J81" si="102">(E81-H81)/E81</f>
        <v>#VALUE!</v>
      </c>
      <c r="K81" s="56">
        <f t="shared" ref="K81" si="103">(F81-I81)/F81</f>
        <v>9.9226370669357522E-2</v>
      </c>
      <c r="L81" s="131"/>
      <c r="M81" s="132"/>
      <c r="N81" s="107"/>
      <c r="O81" s="110"/>
      <c r="P81" s="111"/>
      <c r="Q81" s="92"/>
      <c r="R81" s="38"/>
      <c r="S81" s="38"/>
      <c r="T81" s="39"/>
      <c r="U81" s="59"/>
      <c r="V81" s="92"/>
      <c r="W81" s="38"/>
      <c r="X81" s="38"/>
      <c r="Y81" s="39"/>
      <c r="Z81" s="108"/>
      <c r="AA81" s="92"/>
      <c r="AB81" s="38"/>
      <c r="AC81" s="38"/>
      <c r="AD81" s="39"/>
      <c r="AE81" s="108"/>
      <c r="AF81" s="92"/>
      <c r="AG81" s="38"/>
      <c r="AH81" s="38"/>
      <c r="AI81" s="39"/>
      <c r="AJ81" s="108"/>
      <c r="AK81" s="92"/>
      <c r="AL81" s="38"/>
      <c r="AM81" s="38"/>
      <c r="AN81" s="39"/>
      <c r="AO81" s="108"/>
      <c r="AP81" s="92"/>
      <c r="AQ81" s="38"/>
      <c r="AR81" s="38"/>
      <c r="AS81" s="39"/>
      <c r="AT81" s="108"/>
      <c r="AU81" s="130"/>
      <c r="AV81" s="126"/>
      <c r="AW81" s="23"/>
    </row>
    <row r="82" spans="1:49" x14ac:dyDescent="0.25">
      <c r="A82" s="30">
        <f>A81+1</f>
        <v>40814</v>
      </c>
      <c r="B82" s="30" t="s">
        <v>186</v>
      </c>
      <c r="C82" s="49">
        <v>9.4000000000000004E-3</v>
      </c>
      <c r="D82" s="49">
        <v>5.9200000000000003E-2</v>
      </c>
      <c r="E82" s="37">
        <v>59.46</v>
      </c>
      <c r="F82" s="37">
        <v>56</v>
      </c>
      <c r="G82" s="37" t="s">
        <v>45</v>
      </c>
      <c r="H82" s="37">
        <v>53.56</v>
      </c>
      <c r="I82" s="37">
        <v>50.42</v>
      </c>
      <c r="J82" s="41">
        <f t="shared" ref="J82" si="104">(E82-H82)/E82</f>
        <v>9.9226370669357522E-2</v>
      </c>
      <c r="K82" s="56">
        <f t="shared" ref="K82" si="105">(F82-I82)/F82</f>
        <v>9.9642857142857116E-2</v>
      </c>
      <c r="L82" s="131"/>
      <c r="M82" s="132"/>
      <c r="N82" s="107"/>
      <c r="O82" s="110"/>
      <c r="P82" s="111"/>
      <c r="Q82" s="92"/>
      <c r="R82" s="38"/>
      <c r="S82" s="38"/>
      <c r="T82" s="39"/>
      <c r="U82" s="59"/>
      <c r="V82" s="92"/>
      <c r="W82" s="38"/>
      <c r="X82" s="38"/>
      <c r="Y82" s="39"/>
      <c r="Z82" s="108"/>
      <c r="AA82" s="92"/>
      <c r="AB82" s="38"/>
      <c r="AC82" s="38"/>
      <c r="AD82" s="39"/>
      <c r="AE82" s="108"/>
      <c r="AF82" s="92"/>
      <c r="AG82" s="38"/>
      <c r="AH82" s="38"/>
      <c r="AI82" s="39"/>
      <c r="AJ82" s="108"/>
      <c r="AK82" s="92"/>
      <c r="AL82" s="38"/>
      <c r="AM82" s="38"/>
      <c r="AN82" s="39"/>
      <c r="AO82" s="108"/>
      <c r="AP82" s="92"/>
      <c r="AQ82" s="38"/>
      <c r="AR82" s="38"/>
      <c r="AS82" s="39"/>
      <c r="AT82" s="108"/>
      <c r="AU82" s="130"/>
      <c r="AV82" s="126"/>
      <c r="AW82" s="23"/>
    </row>
    <row r="83" spans="1:49" x14ac:dyDescent="0.25">
      <c r="A83" s="30">
        <f>A82+1</f>
        <v>40815</v>
      </c>
      <c r="B83" s="30" t="s">
        <v>186</v>
      </c>
      <c r="C83" s="49">
        <v>1.1900000000000001E-2</v>
      </c>
      <c r="D83" s="49">
        <v>7.2400000000000006E-2</v>
      </c>
      <c r="E83" s="37">
        <v>59.46</v>
      </c>
      <c r="F83" s="37">
        <v>51.25</v>
      </c>
      <c r="G83" s="37" t="s">
        <v>90</v>
      </c>
      <c r="H83" s="37">
        <v>53.56</v>
      </c>
      <c r="I83" s="37">
        <v>45.85</v>
      </c>
      <c r="J83" s="41">
        <f t="shared" ref="J83" si="106">(E83-H83)/E83</f>
        <v>9.9226370669357522E-2</v>
      </c>
      <c r="K83" s="56">
        <f t="shared" ref="K83" si="107">(F83-I83)/F83</f>
        <v>0.10536585365853655</v>
      </c>
      <c r="L83" s="131"/>
      <c r="M83" s="132"/>
      <c r="N83" s="107"/>
      <c r="O83" s="110"/>
      <c r="P83" s="111"/>
      <c r="Q83" s="92"/>
      <c r="R83" s="38"/>
      <c r="S83" s="38"/>
      <c r="T83" s="39"/>
      <c r="U83" s="59"/>
      <c r="V83" s="92"/>
      <c r="W83" s="38"/>
      <c r="X83" s="38"/>
      <c r="Y83" s="39"/>
      <c r="Z83" s="108"/>
      <c r="AA83" s="92"/>
      <c r="AB83" s="38"/>
      <c r="AC83" s="38"/>
      <c r="AD83" s="39"/>
      <c r="AE83" s="108"/>
      <c r="AF83" s="92"/>
      <c r="AG83" s="38"/>
      <c r="AH83" s="38"/>
      <c r="AI83" s="39"/>
      <c r="AJ83" s="108"/>
      <c r="AK83" s="92"/>
      <c r="AL83" s="38"/>
      <c r="AM83" s="38"/>
      <c r="AN83" s="39"/>
      <c r="AO83" s="108"/>
      <c r="AP83" s="92"/>
      <c r="AQ83" s="38"/>
      <c r="AR83" s="38"/>
      <c r="AS83" s="39"/>
      <c r="AT83" s="108"/>
      <c r="AU83" s="130"/>
      <c r="AV83" s="126"/>
      <c r="AW83" s="23"/>
    </row>
    <row r="84" spans="1:49" x14ac:dyDescent="0.25">
      <c r="A84" s="30">
        <f>A83+1</f>
        <v>40816</v>
      </c>
      <c r="B84" s="30" t="s">
        <v>186</v>
      </c>
      <c r="C84" s="49">
        <v>2.3099999999999999E-2</v>
      </c>
      <c r="D84" s="49">
        <v>7.3999999999999996E-2</v>
      </c>
      <c r="E84" s="37">
        <v>59.46</v>
      </c>
      <c r="F84" s="37">
        <v>52.75</v>
      </c>
      <c r="G84" s="37" t="s">
        <v>90</v>
      </c>
      <c r="H84" s="37">
        <v>53.56</v>
      </c>
      <c r="I84" s="37">
        <v>47.31</v>
      </c>
      <c r="J84" s="41">
        <f t="shared" ref="J84" si="108">(E84-H84)/E84</f>
        <v>9.9226370669357522E-2</v>
      </c>
      <c r="K84" s="56">
        <f t="shared" ref="K84" si="109">(F84-I84)/F84</f>
        <v>0.10312796208530801</v>
      </c>
      <c r="L84" s="131"/>
      <c r="M84" s="132"/>
      <c r="N84" s="107"/>
      <c r="O84" s="110"/>
      <c r="P84" s="111"/>
      <c r="Q84" s="92"/>
      <c r="R84" s="38"/>
      <c r="S84" s="38"/>
      <c r="T84" s="39"/>
      <c r="U84" s="59"/>
      <c r="V84" s="92"/>
      <c r="W84" s="38"/>
      <c r="X84" s="38"/>
      <c r="Y84" s="39"/>
      <c r="Z84" s="108"/>
      <c r="AA84" s="92"/>
      <c r="AB84" s="38"/>
      <c r="AC84" s="38"/>
      <c r="AD84" s="39"/>
      <c r="AE84" s="108"/>
      <c r="AF84" s="92"/>
      <c r="AG84" s="38"/>
      <c r="AH84" s="38"/>
      <c r="AI84" s="39"/>
      <c r="AJ84" s="108"/>
      <c r="AK84" s="92"/>
      <c r="AL84" s="38"/>
      <c r="AM84" s="38"/>
      <c r="AN84" s="39"/>
      <c r="AO84" s="108"/>
      <c r="AP84" s="92"/>
      <c r="AQ84" s="38"/>
      <c r="AR84" s="38"/>
      <c r="AS84" s="39"/>
      <c r="AT84" s="108"/>
      <c r="AU84" s="130"/>
      <c r="AV84" s="126"/>
      <c r="AW84" s="23"/>
    </row>
    <row r="85" spans="1:49" x14ac:dyDescent="0.25">
      <c r="A85" s="30">
        <f>A84+3</f>
        <v>40819</v>
      </c>
      <c r="B85" s="30" t="s">
        <v>186</v>
      </c>
      <c r="C85" s="49">
        <v>2.3099999999999999E-2</v>
      </c>
      <c r="D85" s="49">
        <v>7.3999999999999996E-2</v>
      </c>
      <c r="E85" s="37">
        <v>59.46</v>
      </c>
      <c r="F85" s="37">
        <v>55.54</v>
      </c>
      <c r="G85" s="37" t="s">
        <v>45</v>
      </c>
      <c r="H85" s="37">
        <v>53.56</v>
      </c>
      <c r="I85" s="37">
        <v>49.74</v>
      </c>
      <c r="J85" s="41">
        <f t="shared" ref="J85" si="110">(E85-H85)/E85</f>
        <v>9.9226370669357522E-2</v>
      </c>
      <c r="K85" s="56">
        <f t="shared" ref="K85" si="111">(F85-I85)/F85</f>
        <v>0.10442924018725239</v>
      </c>
      <c r="L85" s="131"/>
      <c r="M85" s="132"/>
      <c r="N85" s="107"/>
      <c r="O85" s="110"/>
      <c r="P85" s="111"/>
      <c r="Q85" s="92"/>
      <c r="R85" s="38"/>
      <c r="S85" s="38"/>
      <c r="T85" s="39"/>
      <c r="U85" s="59"/>
      <c r="V85" s="92"/>
      <c r="W85" s="38"/>
      <c r="X85" s="38"/>
      <c r="Y85" s="39"/>
      <c r="Z85" s="108"/>
      <c r="AA85" s="92"/>
      <c r="AB85" s="38"/>
      <c r="AC85" s="38"/>
      <c r="AD85" s="39"/>
      <c r="AE85" s="108"/>
      <c r="AF85" s="92"/>
      <c r="AG85" s="38"/>
      <c r="AH85" s="38"/>
      <c r="AI85" s="39"/>
      <c r="AJ85" s="108"/>
      <c r="AK85" s="92"/>
      <c r="AL85" s="38"/>
      <c r="AM85" s="38"/>
      <c r="AN85" s="39"/>
      <c r="AO85" s="108"/>
      <c r="AP85" s="92"/>
      <c r="AQ85" s="38"/>
      <c r="AR85" s="38"/>
      <c r="AS85" s="39"/>
      <c r="AT85" s="108"/>
      <c r="AU85" s="130"/>
      <c r="AV85" s="126"/>
      <c r="AW85" s="23"/>
    </row>
    <row r="86" spans="1:49" x14ac:dyDescent="0.25">
      <c r="A86" s="30">
        <f>A85+1</f>
        <v>40820</v>
      </c>
      <c r="B86" s="30" t="s">
        <v>186</v>
      </c>
      <c r="C86" s="49">
        <v>9.1999999999999998E-3</v>
      </c>
      <c r="D86" s="49">
        <v>6.2100000000000002E-2</v>
      </c>
      <c r="E86" s="37">
        <v>59.46</v>
      </c>
      <c r="F86" s="37">
        <v>50.61</v>
      </c>
      <c r="G86" s="37" t="s">
        <v>120</v>
      </c>
      <c r="H86" s="37">
        <v>53.56</v>
      </c>
      <c r="I86" s="37">
        <v>45.25</v>
      </c>
      <c r="J86" s="41">
        <f t="shared" ref="J86" si="112">(E86-H86)/E86</f>
        <v>9.9226370669357522E-2</v>
      </c>
      <c r="K86" s="56">
        <f t="shared" ref="K86" si="113">(F86-I86)/F86</f>
        <v>0.10590792333530921</v>
      </c>
      <c r="L86" s="131"/>
      <c r="M86" s="132"/>
      <c r="N86" s="107"/>
      <c r="O86" s="110"/>
      <c r="P86" s="111"/>
      <c r="Q86" s="92"/>
      <c r="R86" s="38"/>
      <c r="S86" s="38"/>
      <c r="T86" s="39"/>
      <c r="U86" s="59"/>
      <c r="V86" s="92"/>
      <c r="W86" s="38"/>
      <c r="X86" s="38"/>
      <c r="Y86" s="39"/>
      <c r="Z86" s="108"/>
      <c r="AA86" s="92"/>
      <c r="AB86" s="38"/>
      <c r="AC86" s="38"/>
      <c r="AD86" s="39"/>
      <c r="AE86" s="108"/>
      <c r="AF86" s="92"/>
      <c r="AG86" s="38"/>
      <c r="AH86" s="38"/>
      <c r="AI86" s="39"/>
      <c r="AJ86" s="108"/>
      <c r="AK86" s="92"/>
      <c r="AL86" s="38"/>
      <c r="AM86" s="38"/>
      <c r="AN86" s="39"/>
      <c r="AO86" s="108"/>
      <c r="AP86" s="92"/>
      <c r="AQ86" s="38"/>
      <c r="AR86" s="38"/>
      <c r="AS86" s="39"/>
      <c r="AT86" s="108"/>
      <c r="AU86" s="130"/>
      <c r="AV86" s="126"/>
      <c r="AW86" s="23"/>
    </row>
    <row r="87" spans="1:49" x14ac:dyDescent="0.25">
      <c r="A87" s="30">
        <f>A86+1</f>
        <v>40821</v>
      </c>
      <c r="B87" s="30" t="s">
        <v>186</v>
      </c>
      <c r="C87" s="49">
        <v>1.11E-2</v>
      </c>
      <c r="D87" s="49">
        <v>5.6300000000000003E-2</v>
      </c>
      <c r="E87" s="37" t="s">
        <v>120</v>
      </c>
      <c r="F87" s="37" t="s">
        <v>120</v>
      </c>
      <c r="G87" s="37" t="s">
        <v>120</v>
      </c>
      <c r="H87" s="37" t="s">
        <v>120</v>
      </c>
      <c r="I87" s="37" t="s">
        <v>120</v>
      </c>
      <c r="J87" s="41" t="e">
        <f t="shared" ref="J87" si="114">(E87-H87)/E87</f>
        <v>#VALUE!</v>
      </c>
      <c r="K87" s="56" t="e">
        <f t="shared" ref="K87" si="115">(F87-I87)/F87</f>
        <v>#VALUE!</v>
      </c>
      <c r="L87" s="131"/>
      <c r="M87" s="132"/>
      <c r="N87" s="107"/>
      <c r="O87" s="110"/>
      <c r="P87" s="111"/>
      <c r="Q87" s="92"/>
      <c r="R87" s="38"/>
      <c r="S87" s="38"/>
      <c r="T87" s="39"/>
      <c r="U87" s="59"/>
      <c r="V87" s="92"/>
      <c r="W87" s="38"/>
      <c r="X87" s="38"/>
      <c r="Y87" s="39"/>
      <c r="Z87" s="108"/>
      <c r="AA87" s="92"/>
      <c r="AB87" s="38"/>
      <c r="AC87" s="38"/>
      <c r="AD87" s="39"/>
      <c r="AE87" s="108"/>
      <c r="AF87" s="92"/>
      <c r="AG87" s="38"/>
      <c r="AH87" s="38"/>
      <c r="AI87" s="39"/>
      <c r="AJ87" s="108"/>
      <c r="AK87" s="92"/>
      <c r="AL87" s="38"/>
      <c r="AM87" s="38"/>
      <c r="AN87" s="39"/>
      <c r="AO87" s="108"/>
      <c r="AP87" s="92"/>
      <c r="AQ87" s="38"/>
      <c r="AR87" s="38"/>
      <c r="AS87" s="39"/>
      <c r="AT87" s="108"/>
      <c r="AU87" s="130"/>
      <c r="AV87" s="126"/>
      <c r="AW87" s="23"/>
    </row>
    <row r="88" spans="1:49" x14ac:dyDescent="0.25">
      <c r="A88" s="30">
        <f>A87+1</f>
        <v>40822</v>
      </c>
      <c r="B88" s="30" t="s">
        <v>89</v>
      </c>
      <c r="C88" s="39"/>
      <c r="D88" s="39"/>
      <c r="E88" s="37" t="s">
        <v>120</v>
      </c>
      <c r="F88" s="37" t="s">
        <v>120</v>
      </c>
      <c r="G88" s="37" t="s">
        <v>120</v>
      </c>
      <c r="H88" s="37" t="s">
        <v>120</v>
      </c>
      <c r="I88" s="37" t="s">
        <v>120</v>
      </c>
      <c r="J88" s="41" t="e">
        <f t="shared" ref="J88" si="116">(E88-H88)/E88</f>
        <v>#VALUE!</v>
      </c>
      <c r="K88" s="56" t="e">
        <f t="shared" ref="K88" si="117">(F88-I88)/F88</f>
        <v>#VALUE!</v>
      </c>
      <c r="L88" s="131"/>
      <c r="M88" s="132"/>
      <c r="N88" s="107"/>
      <c r="O88" s="110"/>
      <c r="P88" s="111"/>
      <c r="Q88" s="92"/>
      <c r="R88" s="38"/>
      <c r="S88" s="38"/>
      <c r="T88" s="39"/>
      <c r="U88" s="59"/>
      <c r="V88" s="92"/>
      <c r="W88" s="38"/>
      <c r="X88" s="38"/>
      <c r="Y88" s="39"/>
      <c r="Z88" s="108"/>
      <c r="AA88" s="92"/>
      <c r="AB88" s="38"/>
      <c r="AC88" s="38"/>
      <c r="AD88" s="39"/>
      <c r="AE88" s="108"/>
      <c r="AF88" s="92"/>
      <c r="AG88" s="38"/>
      <c r="AH88" s="38"/>
      <c r="AI88" s="39"/>
      <c r="AJ88" s="108"/>
      <c r="AK88" s="92"/>
      <c r="AL88" s="38"/>
      <c r="AM88" s="38"/>
      <c r="AN88" s="39"/>
      <c r="AO88" s="108"/>
      <c r="AP88" s="92"/>
      <c r="AQ88" s="38"/>
      <c r="AR88" s="38"/>
      <c r="AS88" s="39"/>
      <c r="AT88" s="108"/>
      <c r="AU88" s="130"/>
      <c r="AV88" s="126"/>
      <c r="AW88" s="23"/>
    </row>
    <row r="89" spans="1:49" x14ac:dyDescent="0.25">
      <c r="A89" s="30">
        <f>A88+1</f>
        <v>40823</v>
      </c>
      <c r="B89" s="30" t="s">
        <v>89</v>
      </c>
      <c r="C89" s="39"/>
      <c r="D89" s="39"/>
      <c r="E89" s="37" t="s">
        <v>120</v>
      </c>
      <c r="F89" s="37" t="s">
        <v>120</v>
      </c>
      <c r="G89" s="37" t="s">
        <v>120</v>
      </c>
      <c r="H89" s="37" t="s">
        <v>120</v>
      </c>
      <c r="I89" s="37" t="s">
        <v>120</v>
      </c>
      <c r="J89" s="41" t="e">
        <f t="shared" ref="J89" si="118">(E89-H89)/E89</f>
        <v>#VALUE!</v>
      </c>
      <c r="K89" s="56" t="e">
        <f t="shared" ref="K89" si="119">(F89-I89)/F89</f>
        <v>#VALUE!</v>
      </c>
      <c r="L89" s="131"/>
      <c r="M89" s="132"/>
      <c r="N89" s="107"/>
      <c r="O89" s="110"/>
      <c r="P89" s="111"/>
      <c r="Q89" s="92"/>
      <c r="R89" s="38"/>
      <c r="S89" s="38"/>
      <c r="T89" s="39"/>
      <c r="U89" s="59"/>
      <c r="V89" s="92"/>
      <c r="W89" s="38"/>
      <c r="X89" s="38"/>
      <c r="Y89" s="39"/>
      <c r="Z89" s="108"/>
      <c r="AA89" s="92"/>
      <c r="AB89" s="38"/>
      <c r="AC89" s="38"/>
      <c r="AD89" s="39"/>
      <c r="AE89" s="108"/>
      <c r="AF89" s="92"/>
      <c r="AG89" s="38"/>
      <c r="AH89" s="38"/>
      <c r="AI89" s="39"/>
      <c r="AJ89" s="108"/>
      <c r="AK89" s="92"/>
      <c r="AL89" s="38"/>
      <c r="AM89" s="38"/>
      <c r="AN89" s="39"/>
      <c r="AO89" s="108"/>
      <c r="AP89" s="92"/>
      <c r="AQ89" s="38"/>
      <c r="AR89" s="38"/>
      <c r="AS89" s="39"/>
      <c r="AT89" s="108"/>
      <c r="AU89" s="130"/>
      <c r="AV89" s="126"/>
      <c r="AW89" s="23"/>
    </row>
    <row r="90" spans="1:49" x14ac:dyDescent="0.25">
      <c r="A90" s="30">
        <f>A89+3</f>
        <v>40826</v>
      </c>
      <c r="B90" s="30" t="s">
        <v>89</v>
      </c>
      <c r="C90" s="39"/>
      <c r="D90" s="39"/>
      <c r="E90" s="37" t="s">
        <v>120</v>
      </c>
      <c r="F90" s="37" t="s">
        <v>120</v>
      </c>
      <c r="G90" s="37" t="s">
        <v>120</v>
      </c>
      <c r="H90" s="37" t="s">
        <v>120</v>
      </c>
      <c r="I90" s="37" t="s">
        <v>120</v>
      </c>
      <c r="J90" s="41" t="e">
        <f t="shared" ref="J90" si="120">(E90-H90)/E90</f>
        <v>#VALUE!</v>
      </c>
      <c r="K90" s="56" t="e">
        <f t="shared" ref="K90" si="121">(F90-I90)/F90</f>
        <v>#VALUE!</v>
      </c>
      <c r="L90" s="131"/>
      <c r="M90" s="132"/>
      <c r="N90" s="107"/>
      <c r="O90" s="110"/>
      <c r="P90" s="111"/>
      <c r="Q90" s="92"/>
      <c r="R90" s="38"/>
      <c r="S90" s="38"/>
      <c r="T90" s="39"/>
      <c r="U90" s="59"/>
      <c r="V90" s="92"/>
      <c r="W90" s="38"/>
      <c r="X90" s="38"/>
      <c r="Y90" s="39"/>
      <c r="Z90" s="108"/>
      <c r="AA90" s="92"/>
      <c r="AB90" s="38"/>
      <c r="AC90" s="38"/>
      <c r="AD90" s="39"/>
      <c r="AE90" s="108"/>
      <c r="AF90" s="92"/>
      <c r="AG90" s="38"/>
      <c r="AH90" s="38"/>
      <c r="AI90" s="39"/>
      <c r="AJ90" s="108"/>
      <c r="AK90" s="92"/>
      <c r="AL90" s="38"/>
      <c r="AM90" s="38"/>
      <c r="AN90" s="39"/>
      <c r="AO90" s="108"/>
      <c r="AP90" s="92"/>
      <c r="AQ90" s="38"/>
      <c r="AR90" s="38"/>
      <c r="AS90" s="39"/>
      <c r="AT90" s="108"/>
      <c r="AU90" s="130"/>
      <c r="AV90" s="126"/>
      <c r="AW90" s="23"/>
    </row>
    <row r="91" spans="1:49" x14ac:dyDescent="0.25">
      <c r="A91" s="30">
        <f>A90+1</f>
        <v>40827</v>
      </c>
      <c r="B91" s="30" t="s">
        <v>89</v>
      </c>
      <c r="C91" s="39"/>
      <c r="D91" s="39"/>
      <c r="E91" s="37" t="s">
        <v>120</v>
      </c>
      <c r="F91" s="37" t="s">
        <v>120</v>
      </c>
      <c r="G91" s="37" t="s">
        <v>120</v>
      </c>
      <c r="H91" s="37" t="s">
        <v>120</v>
      </c>
      <c r="I91" s="37" t="s">
        <v>120</v>
      </c>
      <c r="J91" s="41" t="e">
        <f t="shared" ref="J91" si="122">(E91-H91)/E91</f>
        <v>#VALUE!</v>
      </c>
      <c r="K91" s="56" t="e">
        <f t="shared" ref="K91" si="123">(F91-I91)/F91</f>
        <v>#VALUE!</v>
      </c>
      <c r="L91" s="131"/>
      <c r="M91" s="132"/>
      <c r="N91" s="107"/>
      <c r="O91" s="110"/>
      <c r="P91" s="111"/>
      <c r="Q91" s="92"/>
      <c r="R91" s="38"/>
      <c r="S91" s="38"/>
      <c r="T91" s="39"/>
      <c r="U91" s="59"/>
      <c r="V91" s="92"/>
      <c r="W91" s="38"/>
      <c r="X91" s="38"/>
      <c r="Y91" s="39"/>
      <c r="Z91" s="108"/>
      <c r="AA91" s="92"/>
      <c r="AB91" s="38"/>
      <c r="AC91" s="38"/>
      <c r="AD91" s="39"/>
      <c r="AE91" s="108"/>
      <c r="AF91" s="92"/>
      <c r="AG91" s="38"/>
      <c r="AH91" s="38"/>
      <c r="AI91" s="39"/>
      <c r="AJ91" s="108"/>
      <c r="AK91" s="92"/>
      <c r="AL91" s="38"/>
      <c r="AM91" s="38"/>
      <c r="AN91" s="39"/>
      <c r="AO91" s="108"/>
      <c r="AP91" s="92"/>
      <c r="AQ91" s="38"/>
      <c r="AR91" s="38"/>
      <c r="AS91" s="39"/>
      <c r="AT91" s="108"/>
      <c r="AU91" s="130"/>
      <c r="AV91" s="126"/>
      <c r="AW91" s="23"/>
    </row>
    <row r="92" spans="1:49" x14ac:dyDescent="0.25">
      <c r="L92" s="23"/>
      <c r="M92" s="133"/>
      <c r="N92" s="23"/>
      <c r="O92" s="23"/>
      <c r="P92" s="23"/>
      <c r="Q92" s="23"/>
      <c r="R92" s="77"/>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134"/>
      <c r="AV92" s="135"/>
      <c r="AW92" s="23"/>
    </row>
    <row r="93" spans="1:49" x14ac:dyDescent="0.25">
      <c r="L93" s="23"/>
      <c r="M93" s="133"/>
      <c r="N93" s="23"/>
      <c r="O93" s="23"/>
      <c r="P93" s="23"/>
      <c r="Q93" s="23"/>
      <c r="R93" s="77"/>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134"/>
      <c r="AV93" s="135"/>
      <c r="AW93" s="23"/>
    </row>
    <row r="94" spans="1:49" x14ac:dyDescent="0.25">
      <c r="L94" s="23"/>
      <c r="M94" s="133"/>
      <c r="N94" s="23"/>
      <c r="O94" s="23"/>
      <c r="P94" s="23"/>
      <c r="Q94" s="23"/>
      <c r="R94" s="77"/>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134"/>
      <c r="AV94" s="135"/>
      <c r="AW94" s="23"/>
    </row>
    <row r="95" spans="1:49" x14ac:dyDescent="0.25">
      <c r="L95" s="23"/>
      <c r="M95" s="133"/>
      <c r="N95" s="23"/>
      <c r="O95" s="23"/>
      <c r="P95" s="23"/>
      <c r="Q95" s="23"/>
      <c r="R95" s="77"/>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134"/>
      <c r="AV95" s="135"/>
      <c r="AW95" s="23"/>
    </row>
    <row r="96" spans="1:49" x14ac:dyDescent="0.25">
      <c r="L96" s="23"/>
      <c r="M96" s="133"/>
      <c r="N96" s="23"/>
      <c r="O96" s="23"/>
      <c r="P96" s="23"/>
      <c r="Q96" s="23"/>
      <c r="R96" s="77"/>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134"/>
      <c r="AV96" s="135"/>
      <c r="AW96" s="23"/>
    </row>
    <row r="97" spans="12:49" x14ac:dyDescent="0.25">
      <c r="L97" s="23"/>
      <c r="M97" s="133"/>
      <c r="N97" s="23"/>
      <c r="O97" s="23"/>
      <c r="P97" s="23"/>
      <c r="Q97" s="23"/>
      <c r="R97" s="77"/>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134"/>
      <c r="AV97" s="135"/>
      <c r="AW97" s="23"/>
    </row>
    <row r="98" spans="12:49" x14ac:dyDescent="0.25">
      <c r="L98" s="23"/>
      <c r="M98" s="133"/>
      <c r="N98" s="23"/>
      <c r="O98" s="23"/>
      <c r="P98" s="23"/>
      <c r="Q98" s="23"/>
      <c r="R98" s="77"/>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134"/>
      <c r="AV98" s="135"/>
      <c r="AW98" s="23"/>
    </row>
    <row r="99" spans="12:49" x14ac:dyDescent="0.25">
      <c r="L99" s="23"/>
      <c r="M99" s="133"/>
      <c r="N99" s="23"/>
      <c r="O99" s="23"/>
      <c r="P99" s="23"/>
      <c r="Q99" s="23"/>
      <c r="R99" s="77"/>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134"/>
      <c r="AV99" s="135"/>
      <c r="AW99" s="23"/>
    </row>
    <row r="100" spans="12:49" x14ac:dyDescent="0.25">
      <c r="L100" s="23"/>
      <c r="M100" s="133"/>
      <c r="N100" s="23"/>
      <c r="O100" s="23"/>
      <c r="P100" s="23"/>
      <c r="Q100" s="23"/>
      <c r="R100" s="77"/>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134"/>
      <c r="AV100" s="135"/>
      <c r="AW100" s="23"/>
    </row>
    <row r="101" spans="12:49" x14ac:dyDescent="0.25">
      <c r="L101" s="23"/>
      <c r="M101" s="133"/>
      <c r="N101" s="23"/>
      <c r="O101" s="23"/>
      <c r="P101" s="23"/>
      <c r="Q101" s="23"/>
      <c r="R101" s="77"/>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134"/>
      <c r="AV101" s="135"/>
      <c r="AW101" s="23"/>
    </row>
    <row r="102" spans="12:49" x14ac:dyDescent="0.25">
      <c r="L102" s="23"/>
      <c r="M102" s="133"/>
      <c r="N102" s="23"/>
      <c r="O102" s="23"/>
      <c r="P102" s="23"/>
      <c r="Q102" s="23"/>
      <c r="R102" s="77"/>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134"/>
      <c r="AV102" s="135"/>
      <c r="AW102" s="23"/>
    </row>
    <row r="103" spans="12:49" x14ac:dyDescent="0.25">
      <c r="L103" s="23"/>
      <c r="M103" s="133"/>
      <c r="N103" s="23"/>
      <c r="O103" s="23"/>
      <c r="P103" s="23"/>
      <c r="Q103" s="23"/>
      <c r="R103" s="77"/>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134"/>
      <c r="AV103" s="135"/>
      <c r="AW103" s="23"/>
    </row>
    <row r="104" spans="12:49" x14ac:dyDescent="0.25">
      <c r="L104" s="23"/>
      <c r="M104" s="133"/>
      <c r="N104" s="23"/>
      <c r="O104" s="23"/>
      <c r="P104" s="23"/>
      <c r="Q104" s="23"/>
      <c r="R104" s="77"/>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134"/>
      <c r="AV104" s="135"/>
      <c r="AW104" s="23"/>
    </row>
    <row r="105" spans="12:49" x14ac:dyDescent="0.25">
      <c r="L105" s="23"/>
      <c r="M105" s="133"/>
      <c r="N105" s="23"/>
      <c r="O105" s="23"/>
      <c r="P105" s="23"/>
      <c r="Q105" s="23"/>
      <c r="R105" s="77"/>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134"/>
      <c r="AV105" s="135"/>
      <c r="AW105" s="23"/>
    </row>
    <row r="106" spans="12:49" x14ac:dyDescent="0.25">
      <c r="L106" s="23"/>
      <c r="M106" s="133"/>
      <c r="N106" s="23"/>
      <c r="O106" s="23"/>
      <c r="P106" s="23"/>
      <c r="Q106" s="23"/>
      <c r="R106" s="77"/>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134"/>
      <c r="AV106" s="135"/>
      <c r="AW106" s="23"/>
    </row>
    <row r="107" spans="12:49" x14ac:dyDescent="0.25">
      <c r="L107" s="23"/>
      <c r="M107" s="133"/>
      <c r="N107" s="23"/>
      <c r="O107" s="23"/>
      <c r="P107" s="23"/>
      <c r="Q107" s="23"/>
      <c r="R107" s="77"/>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134"/>
      <c r="AV107" s="135"/>
      <c r="AW107" s="23"/>
    </row>
    <row r="108" spans="12:49" x14ac:dyDescent="0.25">
      <c r="L108" s="23"/>
      <c r="M108" s="133"/>
      <c r="N108" s="23"/>
      <c r="O108" s="23"/>
      <c r="P108" s="23"/>
      <c r="Q108" s="23"/>
      <c r="R108" s="77"/>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134"/>
      <c r="AV108" s="135"/>
      <c r="AW108" s="23"/>
    </row>
    <row r="109" spans="12:49" x14ac:dyDescent="0.25">
      <c r="L109" s="23"/>
      <c r="M109" s="133"/>
      <c r="N109" s="23"/>
      <c r="O109" s="23"/>
      <c r="P109" s="23"/>
      <c r="Q109" s="23"/>
      <c r="R109" s="77"/>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134"/>
      <c r="AV109" s="135"/>
      <c r="AW109" s="23"/>
    </row>
    <row r="110" spans="12:49" x14ac:dyDescent="0.25">
      <c r="L110" s="23"/>
      <c r="M110" s="133"/>
      <c r="N110" s="23"/>
      <c r="O110" s="23"/>
      <c r="P110" s="23"/>
      <c r="Q110" s="23"/>
      <c r="R110" s="77"/>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134"/>
      <c r="AV110" s="135"/>
      <c r="AW110" s="23"/>
    </row>
    <row r="111" spans="12:49" x14ac:dyDescent="0.25">
      <c r="L111" s="23"/>
      <c r="M111" s="133"/>
      <c r="N111" s="23"/>
      <c r="O111" s="23"/>
      <c r="P111" s="23"/>
      <c r="Q111" s="23"/>
      <c r="R111" s="77"/>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134"/>
      <c r="AV111" s="135"/>
      <c r="AW111" s="23"/>
    </row>
    <row r="112" spans="12:49" x14ac:dyDescent="0.25">
      <c r="L112" s="23"/>
      <c r="M112" s="133"/>
      <c r="N112" s="23"/>
      <c r="O112" s="23"/>
      <c r="P112" s="23"/>
      <c r="Q112" s="23"/>
      <c r="R112" s="77"/>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134"/>
      <c r="AV112" s="135"/>
      <c r="AW112" s="23"/>
    </row>
    <row r="113" spans="12:49" x14ac:dyDescent="0.25">
      <c r="L113" s="23"/>
      <c r="M113" s="133"/>
      <c r="N113" s="23"/>
      <c r="O113" s="23"/>
      <c r="P113" s="23"/>
      <c r="Q113" s="23"/>
      <c r="R113" s="77"/>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134"/>
      <c r="AV113" s="135"/>
      <c r="AW113" s="23"/>
    </row>
    <row r="114" spans="12:49" x14ac:dyDescent="0.25">
      <c r="L114" s="23"/>
      <c r="M114" s="133"/>
      <c r="N114" s="23"/>
      <c r="O114" s="23"/>
      <c r="P114" s="23"/>
      <c r="Q114" s="23"/>
      <c r="R114" s="77"/>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134"/>
      <c r="AV114" s="135"/>
      <c r="AW114" s="23"/>
    </row>
    <row r="115" spans="12:49" x14ac:dyDescent="0.25">
      <c r="L115" s="23"/>
      <c r="M115" s="133"/>
      <c r="N115" s="23"/>
      <c r="O115" s="23"/>
      <c r="P115" s="23"/>
      <c r="Q115" s="23"/>
      <c r="R115" s="77"/>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134"/>
      <c r="AV115" s="135"/>
      <c r="AW115" s="23"/>
    </row>
    <row r="116" spans="12:49" x14ac:dyDescent="0.25">
      <c r="L116" s="23"/>
      <c r="M116" s="133"/>
      <c r="N116" s="23"/>
      <c r="O116" s="23"/>
      <c r="P116" s="23"/>
      <c r="Q116" s="23"/>
      <c r="R116" s="77"/>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134"/>
      <c r="AV116" s="135"/>
      <c r="AW116" s="23"/>
    </row>
    <row r="117" spans="12:49" x14ac:dyDescent="0.25">
      <c r="L117" s="23"/>
      <c r="M117" s="133"/>
      <c r="N117" s="23"/>
      <c r="O117" s="23"/>
      <c r="P117" s="23"/>
      <c r="Q117" s="23"/>
      <c r="R117" s="77"/>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134"/>
      <c r="AV117" s="135"/>
      <c r="AW117" s="23"/>
    </row>
    <row r="118" spans="12:49" x14ac:dyDescent="0.25">
      <c r="L118" s="23"/>
      <c r="M118" s="133"/>
      <c r="N118" s="23"/>
      <c r="O118" s="23"/>
      <c r="P118" s="23"/>
      <c r="Q118" s="23"/>
      <c r="R118" s="77"/>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134"/>
      <c r="AV118" s="135"/>
      <c r="AW118" s="23"/>
    </row>
    <row r="119" spans="12:49" x14ac:dyDescent="0.25">
      <c r="L119" s="23"/>
      <c r="M119" s="133"/>
      <c r="N119" s="23"/>
      <c r="O119" s="23"/>
      <c r="P119" s="23"/>
      <c r="Q119" s="23"/>
      <c r="R119" s="77"/>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134"/>
      <c r="AV119" s="135"/>
      <c r="AW119" s="23"/>
    </row>
    <row r="120" spans="12:49" x14ac:dyDescent="0.25">
      <c r="L120" s="23"/>
      <c r="M120" s="133"/>
      <c r="N120" s="23"/>
      <c r="O120" s="23"/>
      <c r="P120" s="23"/>
      <c r="Q120" s="23"/>
      <c r="R120" s="77"/>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134"/>
      <c r="AV120" s="135"/>
      <c r="AW120" s="23"/>
    </row>
    <row r="121" spans="12:49" x14ac:dyDescent="0.25">
      <c r="L121" s="23"/>
      <c r="M121" s="133"/>
      <c r="N121" s="23"/>
      <c r="O121" s="23"/>
      <c r="P121" s="23"/>
      <c r="Q121" s="23"/>
      <c r="R121" s="77"/>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134"/>
      <c r="AV121" s="135"/>
      <c r="AW121" s="23"/>
    </row>
    <row r="122" spans="12:49" x14ac:dyDescent="0.25">
      <c r="L122" s="23"/>
      <c r="M122" s="133"/>
      <c r="N122" s="23"/>
      <c r="O122" s="23"/>
      <c r="P122" s="23"/>
      <c r="Q122" s="23"/>
      <c r="R122" s="77"/>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134"/>
      <c r="AV122" s="135"/>
      <c r="AW122" s="23"/>
    </row>
    <row r="123" spans="12:49" x14ac:dyDescent="0.25">
      <c r="L123" s="23"/>
      <c r="M123" s="133"/>
      <c r="N123" s="23"/>
      <c r="O123" s="23"/>
      <c r="P123" s="23"/>
      <c r="Q123" s="23"/>
      <c r="R123" s="77"/>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134"/>
      <c r="AV123" s="135"/>
      <c r="AW123" s="23"/>
    </row>
    <row r="124" spans="12:49" x14ac:dyDescent="0.25">
      <c r="L124" s="23"/>
      <c r="M124" s="133"/>
      <c r="N124" s="23"/>
      <c r="O124" s="23"/>
      <c r="P124" s="23"/>
      <c r="Q124" s="23"/>
      <c r="R124" s="77"/>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134"/>
      <c r="AV124" s="135"/>
      <c r="AW124" s="23"/>
    </row>
    <row r="125" spans="12:49" x14ac:dyDescent="0.25">
      <c r="L125" s="23"/>
      <c r="M125" s="133"/>
      <c r="N125" s="23"/>
      <c r="O125" s="23"/>
      <c r="P125" s="23"/>
      <c r="Q125" s="23"/>
      <c r="R125" s="77"/>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134"/>
      <c r="AV125" s="135"/>
      <c r="AW125" s="23"/>
    </row>
    <row r="126" spans="12:49" x14ac:dyDescent="0.25">
      <c r="L126" s="23"/>
      <c r="M126" s="133"/>
      <c r="N126" s="23"/>
      <c r="O126" s="23"/>
      <c r="P126" s="23"/>
      <c r="Q126" s="23"/>
      <c r="R126" s="77"/>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134"/>
      <c r="AV126" s="135"/>
      <c r="AW126" s="23"/>
    </row>
    <row r="127" spans="12:49" x14ac:dyDescent="0.25">
      <c r="L127" s="23"/>
      <c r="M127" s="133"/>
      <c r="N127" s="23"/>
      <c r="O127" s="23"/>
      <c r="P127" s="23"/>
      <c r="Q127" s="23"/>
      <c r="R127" s="77"/>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134"/>
      <c r="AV127" s="135"/>
      <c r="AW127" s="23"/>
    </row>
    <row r="128" spans="12:49" x14ac:dyDescent="0.25">
      <c r="L128" s="23"/>
      <c r="M128" s="133"/>
      <c r="N128" s="23"/>
      <c r="O128" s="23"/>
      <c r="P128" s="23"/>
      <c r="Q128" s="23"/>
      <c r="R128" s="77"/>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134"/>
      <c r="AV128" s="135"/>
      <c r="AW128" s="23"/>
    </row>
    <row r="129" spans="12:49" x14ac:dyDescent="0.25">
      <c r="L129" s="23"/>
      <c r="M129" s="133"/>
      <c r="N129" s="23"/>
      <c r="O129" s="23"/>
      <c r="P129" s="23"/>
      <c r="Q129" s="23"/>
      <c r="R129" s="77"/>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134"/>
      <c r="AV129" s="135"/>
      <c r="AW129" s="23"/>
    </row>
    <row r="130" spans="12:49" x14ac:dyDescent="0.25">
      <c r="L130" s="23"/>
      <c r="M130" s="133"/>
      <c r="N130" s="23"/>
      <c r="O130" s="23"/>
      <c r="P130" s="23"/>
      <c r="Q130" s="23"/>
      <c r="R130" s="77"/>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134"/>
      <c r="AV130" s="135"/>
      <c r="AW130" s="23"/>
    </row>
    <row r="131" spans="12:49" x14ac:dyDescent="0.25">
      <c r="L131" s="23"/>
      <c r="M131" s="133"/>
      <c r="N131" s="23"/>
      <c r="O131" s="23"/>
      <c r="P131" s="23"/>
      <c r="Q131" s="23"/>
      <c r="R131" s="77"/>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134"/>
      <c r="AV131" s="135"/>
      <c r="AW131" s="23"/>
    </row>
    <row r="132" spans="12:49" x14ac:dyDescent="0.25">
      <c r="L132" s="23"/>
      <c r="M132" s="133"/>
      <c r="N132" s="23"/>
      <c r="O132" s="23"/>
      <c r="P132" s="23"/>
      <c r="Q132" s="23"/>
      <c r="R132" s="77"/>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134"/>
      <c r="AV132" s="135"/>
      <c r="AW132" s="23"/>
    </row>
    <row r="133" spans="12:49" x14ac:dyDescent="0.25">
      <c r="L133" s="23"/>
      <c r="M133" s="133"/>
      <c r="N133" s="23"/>
      <c r="O133" s="23"/>
      <c r="P133" s="23"/>
      <c r="Q133" s="23"/>
      <c r="R133" s="77"/>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134"/>
      <c r="AV133" s="135"/>
      <c r="AW133" s="23"/>
    </row>
    <row r="134" spans="12:49" x14ac:dyDescent="0.25">
      <c r="L134" s="23"/>
      <c r="M134" s="133"/>
      <c r="N134" s="23"/>
      <c r="O134" s="23"/>
      <c r="P134" s="23"/>
      <c r="Q134" s="23"/>
      <c r="R134" s="77"/>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134"/>
      <c r="AV134" s="135"/>
      <c r="AW134" s="23"/>
    </row>
    <row r="135" spans="12:49" x14ac:dyDescent="0.25">
      <c r="L135" s="23"/>
      <c r="M135" s="133"/>
      <c r="N135" s="23"/>
      <c r="O135" s="23"/>
      <c r="P135" s="23"/>
      <c r="Q135" s="23"/>
      <c r="R135" s="77"/>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134"/>
      <c r="AV135" s="135"/>
      <c r="AW135" s="23"/>
    </row>
    <row r="136" spans="12:49" x14ac:dyDescent="0.25">
      <c r="L136" s="23"/>
      <c r="M136" s="133"/>
      <c r="N136" s="23"/>
      <c r="O136" s="23"/>
      <c r="P136" s="23"/>
      <c r="Q136" s="23"/>
      <c r="R136" s="77"/>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134"/>
      <c r="AV136" s="135"/>
      <c r="AW136" s="23"/>
    </row>
    <row r="137" spans="12:49" x14ac:dyDescent="0.25">
      <c r="L137" s="23"/>
      <c r="M137" s="133"/>
      <c r="N137" s="23"/>
      <c r="O137" s="23"/>
      <c r="P137" s="23"/>
      <c r="Q137" s="23"/>
      <c r="R137" s="77"/>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134"/>
      <c r="AV137" s="135"/>
      <c r="AW137" s="23"/>
    </row>
    <row r="138" spans="12:49" x14ac:dyDescent="0.25">
      <c r="L138" s="23"/>
      <c r="M138" s="133"/>
      <c r="N138" s="23"/>
      <c r="O138" s="23"/>
      <c r="P138" s="23"/>
      <c r="Q138" s="23"/>
      <c r="R138" s="77"/>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134"/>
      <c r="AV138" s="135"/>
      <c r="AW138" s="23"/>
    </row>
    <row r="139" spans="12:49" x14ac:dyDescent="0.25">
      <c r="L139" s="23"/>
      <c r="M139" s="133"/>
      <c r="N139" s="23"/>
      <c r="O139" s="23"/>
      <c r="P139" s="23"/>
      <c r="Q139" s="23"/>
      <c r="R139" s="77"/>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134"/>
      <c r="AV139" s="135"/>
      <c r="AW139" s="23"/>
    </row>
    <row r="140" spans="12:49" x14ac:dyDescent="0.25">
      <c r="L140" s="23"/>
      <c r="M140" s="133"/>
      <c r="N140" s="23"/>
      <c r="O140" s="23"/>
      <c r="P140" s="23"/>
      <c r="Q140" s="23"/>
      <c r="R140" s="77"/>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134"/>
      <c r="AV140" s="135"/>
      <c r="AW140" s="23"/>
    </row>
    <row r="141" spans="12:49" x14ac:dyDescent="0.25">
      <c r="L141" s="23"/>
      <c r="M141" s="133"/>
      <c r="N141" s="23"/>
      <c r="O141" s="23"/>
      <c r="P141" s="23"/>
      <c r="Q141" s="23"/>
      <c r="R141" s="77"/>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134"/>
      <c r="AV141" s="135"/>
      <c r="AW141" s="23"/>
    </row>
    <row r="142" spans="12:49" x14ac:dyDescent="0.25">
      <c r="L142" s="23"/>
      <c r="M142" s="133"/>
      <c r="N142" s="23"/>
      <c r="O142" s="23"/>
      <c r="P142" s="23"/>
      <c r="Q142" s="23"/>
      <c r="R142" s="77"/>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134"/>
      <c r="AV142" s="135"/>
      <c r="AW142" s="23"/>
    </row>
    <row r="143" spans="12:49" x14ac:dyDescent="0.25">
      <c r="L143" s="23"/>
      <c r="M143" s="133"/>
      <c r="N143" s="23"/>
      <c r="O143" s="23"/>
      <c r="P143" s="23"/>
      <c r="Q143" s="23"/>
      <c r="R143" s="77"/>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134"/>
      <c r="AV143" s="135"/>
      <c r="AW143" s="23"/>
    </row>
    <row r="144" spans="12:49" x14ac:dyDescent="0.25">
      <c r="L144" s="23"/>
      <c r="M144" s="133"/>
      <c r="N144" s="23"/>
      <c r="O144" s="23"/>
      <c r="P144" s="23"/>
      <c r="Q144" s="23"/>
      <c r="R144" s="77"/>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134"/>
      <c r="AV144" s="135"/>
      <c r="AW144" s="23"/>
    </row>
    <row r="145" spans="12:49" x14ac:dyDescent="0.25">
      <c r="L145" s="23"/>
      <c r="M145" s="133"/>
      <c r="N145" s="23"/>
      <c r="O145" s="23"/>
      <c r="P145" s="23"/>
      <c r="Q145" s="23"/>
      <c r="R145" s="77"/>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134"/>
      <c r="AV145" s="135"/>
      <c r="AW145" s="23"/>
    </row>
    <row r="146" spans="12:49" x14ac:dyDescent="0.25">
      <c r="L146" s="23"/>
      <c r="M146" s="133"/>
      <c r="N146" s="23"/>
      <c r="O146" s="23"/>
      <c r="P146" s="23"/>
      <c r="Q146" s="23"/>
      <c r="R146" s="77"/>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134"/>
      <c r="AV146" s="135"/>
      <c r="AW146" s="23"/>
    </row>
    <row r="147" spans="12:49" x14ac:dyDescent="0.25">
      <c r="L147" s="23"/>
      <c r="M147" s="133"/>
      <c r="N147" s="23"/>
      <c r="O147" s="23"/>
      <c r="P147" s="23"/>
      <c r="Q147" s="23"/>
      <c r="R147" s="77"/>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134"/>
      <c r="AV147" s="135"/>
      <c r="AW147" s="23"/>
    </row>
    <row r="148" spans="12:49" x14ac:dyDescent="0.25">
      <c r="L148" s="23"/>
      <c r="M148" s="133"/>
      <c r="N148" s="23"/>
      <c r="O148" s="23"/>
      <c r="P148" s="23"/>
      <c r="Q148" s="23"/>
      <c r="R148" s="77"/>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134"/>
      <c r="AV148" s="135"/>
      <c r="AW148" s="23"/>
    </row>
    <row r="149" spans="12:49" x14ac:dyDescent="0.25">
      <c r="L149" s="23"/>
      <c r="M149" s="133"/>
      <c r="N149" s="23"/>
      <c r="O149" s="23"/>
      <c r="P149" s="23"/>
      <c r="Q149" s="23"/>
      <c r="R149" s="77"/>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134"/>
      <c r="AV149" s="135"/>
      <c r="AW149" s="23"/>
    </row>
    <row r="150" spans="12:49" x14ac:dyDescent="0.25">
      <c r="L150" s="23"/>
      <c r="M150" s="133"/>
      <c r="N150" s="23"/>
      <c r="O150" s="23"/>
      <c r="P150" s="23"/>
      <c r="Q150" s="23"/>
      <c r="R150" s="77"/>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134"/>
      <c r="AV150" s="135"/>
      <c r="AW150" s="23"/>
    </row>
    <row r="151" spans="12:49" x14ac:dyDescent="0.25">
      <c r="L151" s="23"/>
      <c r="M151" s="133"/>
      <c r="N151" s="23"/>
      <c r="O151" s="23"/>
      <c r="P151" s="23"/>
      <c r="Q151" s="23"/>
      <c r="R151" s="77"/>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134"/>
      <c r="AV151" s="135"/>
      <c r="AW151" s="23"/>
    </row>
    <row r="152" spans="12:49" x14ac:dyDescent="0.25">
      <c r="L152" s="23"/>
      <c r="M152" s="133"/>
      <c r="N152" s="23"/>
      <c r="O152" s="23"/>
      <c r="P152" s="23"/>
      <c r="Q152" s="23"/>
      <c r="R152" s="77"/>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134"/>
      <c r="AV152" s="135"/>
      <c r="AW152" s="23"/>
    </row>
    <row r="153" spans="12:49" x14ac:dyDescent="0.25">
      <c r="L153" s="23"/>
      <c r="M153" s="133"/>
      <c r="N153" s="23"/>
      <c r="O153" s="23"/>
      <c r="P153" s="23"/>
      <c r="Q153" s="23"/>
      <c r="R153" s="77"/>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134"/>
      <c r="AV153" s="135"/>
      <c r="AW153" s="23"/>
    </row>
    <row r="154" spans="12:49" x14ac:dyDescent="0.25">
      <c r="L154" s="23"/>
      <c r="M154" s="133"/>
      <c r="N154" s="23"/>
      <c r="O154" s="23"/>
      <c r="P154" s="23"/>
      <c r="Q154" s="23"/>
      <c r="R154" s="77"/>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134"/>
      <c r="AV154" s="135"/>
      <c r="AW154" s="23"/>
    </row>
    <row r="155" spans="12:49" x14ac:dyDescent="0.25">
      <c r="L155" s="23"/>
      <c r="M155" s="133"/>
      <c r="N155" s="23"/>
      <c r="O155" s="23"/>
      <c r="P155" s="23"/>
      <c r="Q155" s="23"/>
      <c r="R155" s="77"/>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134"/>
      <c r="AV155" s="135"/>
      <c r="AW155" s="23"/>
    </row>
    <row r="156" spans="12:49" x14ac:dyDescent="0.25">
      <c r="L156" s="23"/>
      <c r="M156" s="133"/>
      <c r="N156" s="23"/>
      <c r="O156" s="23"/>
      <c r="P156" s="23"/>
      <c r="Q156" s="23"/>
      <c r="R156" s="77"/>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134"/>
      <c r="AV156" s="135"/>
      <c r="AW156" s="23"/>
    </row>
    <row r="157" spans="12:49" x14ac:dyDescent="0.25">
      <c r="L157" s="23"/>
      <c r="M157" s="133"/>
      <c r="N157" s="23"/>
      <c r="O157" s="23"/>
      <c r="P157" s="23"/>
      <c r="Q157" s="23"/>
      <c r="R157" s="77"/>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134"/>
      <c r="AV157" s="135"/>
      <c r="AW157" s="23"/>
    </row>
    <row r="158" spans="12:49" x14ac:dyDescent="0.25">
      <c r="L158" s="23"/>
      <c r="M158" s="133"/>
      <c r="N158" s="23"/>
      <c r="O158" s="23"/>
      <c r="P158" s="23"/>
      <c r="Q158" s="23"/>
      <c r="R158" s="77"/>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134"/>
      <c r="AV158" s="135"/>
      <c r="AW158" s="23"/>
    </row>
    <row r="159" spans="12:49" x14ac:dyDescent="0.25">
      <c r="L159" s="23"/>
      <c r="M159" s="133"/>
      <c r="N159" s="23"/>
      <c r="O159" s="23"/>
      <c r="P159" s="23"/>
      <c r="Q159" s="23"/>
      <c r="R159" s="77"/>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134"/>
      <c r="AV159" s="135"/>
      <c r="AW159" s="23"/>
    </row>
    <row r="160" spans="12:49" x14ac:dyDescent="0.25">
      <c r="L160" s="23"/>
      <c r="M160" s="133"/>
      <c r="N160" s="23"/>
      <c r="O160" s="23"/>
      <c r="P160" s="23"/>
      <c r="Q160" s="23"/>
      <c r="R160" s="77"/>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134"/>
      <c r="AV160" s="135"/>
      <c r="AW160" s="23"/>
    </row>
    <row r="161" spans="12:49" x14ac:dyDescent="0.25">
      <c r="L161" s="23"/>
      <c r="M161" s="133"/>
      <c r="N161" s="23"/>
      <c r="O161" s="23"/>
      <c r="P161" s="23"/>
      <c r="Q161" s="23"/>
      <c r="R161" s="77"/>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134"/>
      <c r="AV161" s="135"/>
      <c r="AW161" s="23"/>
    </row>
    <row r="162" spans="12:49" x14ac:dyDescent="0.25">
      <c r="L162" s="23"/>
      <c r="M162" s="133"/>
      <c r="N162" s="23"/>
      <c r="O162" s="23"/>
      <c r="P162" s="23"/>
      <c r="Q162" s="23"/>
      <c r="R162" s="77"/>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134"/>
      <c r="AV162" s="135"/>
      <c r="AW162" s="23"/>
    </row>
    <row r="163" spans="12:49" x14ac:dyDescent="0.25">
      <c r="L163" s="23"/>
      <c r="M163" s="133"/>
      <c r="N163" s="23"/>
      <c r="O163" s="23"/>
      <c r="P163" s="23"/>
      <c r="Q163" s="23"/>
      <c r="R163" s="77"/>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134"/>
      <c r="AV163" s="135"/>
      <c r="AW163" s="23"/>
    </row>
    <row r="164" spans="12:49" x14ac:dyDescent="0.25">
      <c r="L164" s="23"/>
      <c r="M164" s="133"/>
      <c r="N164" s="23"/>
      <c r="O164" s="23"/>
      <c r="P164" s="23"/>
      <c r="Q164" s="23"/>
      <c r="R164" s="77"/>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134"/>
      <c r="AV164" s="135"/>
      <c r="AW164" s="23"/>
    </row>
    <row r="165" spans="12:49" x14ac:dyDescent="0.25">
      <c r="L165" s="23"/>
      <c r="M165" s="133"/>
      <c r="N165" s="23"/>
      <c r="O165" s="23"/>
      <c r="P165" s="23"/>
      <c r="Q165" s="23"/>
      <c r="R165" s="77"/>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134"/>
      <c r="AV165" s="135"/>
      <c r="AW165" s="23"/>
    </row>
    <row r="166" spans="12:49" x14ac:dyDescent="0.25">
      <c r="L166" s="23"/>
      <c r="M166" s="133"/>
      <c r="N166" s="23"/>
      <c r="O166" s="23"/>
      <c r="P166" s="23"/>
      <c r="Q166" s="23"/>
      <c r="R166" s="77"/>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134"/>
      <c r="AV166" s="135"/>
      <c r="AW166" s="23"/>
    </row>
    <row r="167" spans="12:49" x14ac:dyDescent="0.25">
      <c r="L167" s="23"/>
      <c r="M167" s="133"/>
      <c r="N167" s="23"/>
      <c r="O167" s="23"/>
      <c r="P167" s="23"/>
      <c r="Q167" s="23"/>
      <c r="R167" s="77"/>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134"/>
      <c r="AV167" s="135"/>
      <c r="AW167" s="23"/>
    </row>
    <row r="168" spans="12:49" x14ac:dyDescent="0.25">
      <c r="L168" s="23"/>
      <c r="M168" s="133"/>
      <c r="N168" s="23"/>
      <c r="O168" s="23"/>
      <c r="P168" s="23"/>
      <c r="Q168" s="23"/>
      <c r="R168" s="77"/>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134"/>
      <c r="AV168" s="135"/>
      <c r="AW168" s="23"/>
    </row>
    <row r="169" spans="12:49" x14ac:dyDescent="0.25">
      <c r="L169" s="23"/>
      <c r="M169" s="133"/>
      <c r="N169" s="23"/>
      <c r="O169" s="23"/>
      <c r="P169" s="23"/>
      <c r="Q169" s="23"/>
      <c r="R169" s="77"/>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134"/>
      <c r="AV169" s="135"/>
      <c r="AW169" s="23"/>
    </row>
    <row r="170" spans="12:49" x14ac:dyDescent="0.25">
      <c r="L170" s="23"/>
      <c r="M170" s="133"/>
      <c r="N170" s="23"/>
      <c r="O170" s="23"/>
      <c r="P170" s="23"/>
      <c r="Q170" s="23"/>
      <c r="R170" s="77"/>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134"/>
      <c r="AV170" s="135"/>
      <c r="AW170" s="23"/>
    </row>
    <row r="171" spans="12:49" x14ac:dyDescent="0.25">
      <c r="L171" s="23"/>
      <c r="M171" s="133"/>
      <c r="N171" s="23"/>
      <c r="O171" s="23"/>
      <c r="P171" s="23"/>
      <c r="Q171" s="23"/>
      <c r="R171" s="77"/>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134"/>
      <c r="AV171" s="135"/>
      <c r="AW171" s="23"/>
    </row>
    <row r="172" spans="12:49" x14ac:dyDescent="0.25">
      <c r="L172" s="23"/>
      <c r="M172" s="133"/>
      <c r="N172" s="23"/>
      <c r="O172" s="23"/>
      <c r="P172" s="23"/>
      <c r="Q172" s="23"/>
      <c r="R172" s="77"/>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134"/>
      <c r="AV172" s="135"/>
      <c r="AW172" s="23"/>
    </row>
    <row r="173" spans="12:49" x14ac:dyDescent="0.25">
      <c r="L173" s="23"/>
      <c r="M173" s="133"/>
      <c r="N173" s="23"/>
      <c r="O173" s="23"/>
      <c r="P173" s="23"/>
      <c r="Q173" s="23"/>
      <c r="R173" s="77"/>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134"/>
      <c r="AV173" s="135"/>
      <c r="AW173" s="23"/>
    </row>
    <row r="174" spans="12:49" x14ac:dyDescent="0.25">
      <c r="L174" s="23"/>
      <c r="M174" s="133"/>
      <c r="N174" s="23"/>
      <c r="O174" s="23"/>
      <c r="P174" s="23"/>
      <c r="Q174" s="23"/>
      <c r="R174" s="77"/>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134"/>
      <c r="AV174" s="135"/>
      <c r="AW174" s="23"/>
    </row>
    <row r="175" spans="12:49" x14ac:dyDescent="0.25">
      <c r="L175" s="23"/>
      <c r="M175" s="133"/>
      <c r="N175" s="23"/>
      <c r="O175" s="23"/>
      <c r="P175" s="23"/>
      <c r="Q175" s="23"/>
      <c r="R175" s="77"/>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134"/>
      <c r="AV175" s="135"/>
      <c r="AW175" s="23"/>
    </row>
    <row r="176" spans="12:49" x14ac:dyDescent="0.25">
      <c r="L176" s="23"/>
      <c r="M176" s="133"/>
      <c r="N176" s="23"/>
      <c r="O176" s="23"/>
      <c r="P176" s="23"/>
      <c r="Q176" s="23"/>
      <c r="R176" s="77"/>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134"/>
      <c r="AV176" s="135"/>
      <c r="AW176" s="23"/>
    </row>
    <row r="177" spans="12:49" x14ac:dyDescent="0.25">
      <c r="L177" s="23"/>
      <c r="M177" s="133"/>
      <c r="N177" s="23"/>
      <c r="O177" s="23"/>
      <c r="P177" s="23"/>
      <c r="Q177" s="23"/>
      <c r="R177" s="77"/>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134"/>
      <c r="AV177" s="135"/>
      <c r="AW177" s="23"/>
    </row>
    <row r="178" spans="12:49" x14ac:dyDescent="0.25">
      <c r="L178" s="23"/>
      <c r="M178" s="133"/>
      <c r="N178" s="23"/>
      <c r="O178" s="23"/>
      <c r="P178" s="23"/>
      <c r="Q178" s="23"/>
      <c r="R178" s="77"/>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134"/>
      <c r="AV178" s="135"/>
      <c r="AW178" s="23"/>
    </row>
    <row r="179" spans="12:49" x14ac:dyDescent="0.25">
      <c r="L179" s="23"/>
      <c r="M179" s="133"/>
      <c r="N179" s="23"/>
      <c r="O179" s="23"/>
      <c r="P179" s="23"/>
      <c r="Q179" s="23"/>
      <c r="R179" s="77"/>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134"/>
      <c r="AV179" s="135"/>
      <c r="AW179" s="23"/>
    </row>
    <row r="180" spans="12:49" x14ac:dyDescent="0.25">
      <c r="L180" s="23"/>
      <c r="M180" s="133"/>
      <c r="N180" s="23"/>
      <c r="O180" s="23"/>
      <c r="P180" s="23"/>
      <c r="Q180" s="23"/>
      <c r="R180" s="77"/>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134"/>
      <c r="AV180" s="135"/>
      <c r="AW180" s="23"/>
    </row>
    <row r="181" spans="12:49" x14ac:dyDescent="0.25">
      <c r="L181" s="23"/>
      <c r="M181" s="133"/>
      <c r="N181" s="23"/>
      <c r="O181" s="23"/>
      <c r="P181" s="23"/>
      <c r="Q181" s="23"/>
      <c r="R181" s="77"/>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134"/>
      <c r="AV181" s="135"/>
      <c r="AW181" s="23"/>
    </row>
    <row r="182" spans="12:49" x14ac:dyDescent="0.25">
      <c r="L182" s="23"/>
      <c r="M182" s="133"/>
      <c r="N182" s="23"/>
      <c r="O182" s="23"/>
      <c r="P182" s="23"/>
      <c r="Q182" s="23"/>
      <c r="R182" s="77"/>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134"/>
      <c r="AV182" s="135"/>
      <c r="AW182" s="23"/>
    </row>
    <row r="183" spans="12:49" x14ac:dyDescent="0.25">
      <c r="L183" s="23"/>
      <c r="M183" s="133"/>
      <c r="N183" s="23"/>
      <c r="O183" s="23"/>
      <c r="P183" s="23"/>
      <c r="Q183" s="23"/>
      <c r="R183" s="77"/>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134"/>
      <c r="AV183" s="135"/>
      <c r="AW183" s="23"/>
    </row>
    <row r="184" spans="12:49" x14ac:dyDescent="0.25">
      <c r="L184" s="23"/>
      <c r="M184" s="133"/>
      <c r="N184" s="23"/>
      <c r="O184" s="23"/>
      <c r="P184" s="23"/>
      <c r="Q184" s="23"/>
      <c r="R184" s="77"/>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134"/>
      <c r="AV184" s="135"/>
      <c r="AW184" s="23"/>
    </row>
    <row r="185" spans="12:49" x14ac:dyDescent="0.25">
      <c r="L185" s="23"/>
      <c r="M185" s="133"/>
      <c r="N185" s="23"/>
      <c r="O185" s="23"/>
      <c r="P185" s="23"/>
      <c r="Q185" s="23"/>
      <c r="R185" s="77"/>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134"/>
      <c r="AV185" s="135"/>
      <c r="AW185" s="23"/>
    </row>
    <row r="186" spans="12:49" x14ac:dyDescent="0.25">
      <c r="L186" s="23"/>
      <c r="M186" s="133"/>
      <c r="N186" s="23"/>
      <c r="O186" s="23"/>
      <c r="P186" s="23"/>
      <c r="Q186" s="23"/>
      <c r="R186" s="77"/>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134"/>
      <c r="AV186" s="135"/>
      <c r="AW186" s="23"/>
    </row>
    <row r="187" spans="12:49" x14ac:dyDescent="0.25">
      <c r="L187" s="23"/>
      <c r="M187" s="133"/>
      <c r="N187" s="23"/>
      <c r="O187" s="23"/>
      <c r="P187" s="23"/>
      <c r="Q187" s="23"/>
      <c r="R187" s="77"/>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134"/>
      <c r="AV187" s="135"/>
      <c r="AW187" s="23"/>
    </row>
    <row r="188" spans="12:49" x14ac:dyDescent="0.25">
      <c r="L188" s="23"/>
      <c r="M188" s="133"/>
      <c r="N188" s="23"/>
      <c r="O188" s="23"/>
      <c r="P188" s="23"/>
      <c r="Q188" s="23"/>
      <c r="R188" s="77"/>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134"/>
      <c r="AV188" s="135"/>
      <c r="AW188" s="23"/>
    </row>
    <row r="189" spans="12:49" x14ac:dyDescent="0.25">
      <c r="L189" s="23"/>
      <c r="M189" s="133"/>
      <c r="N189" s="23"/>
      <c r="O189" s="23"/>
      <c r="P189" s="23"/>
      <c r="Q189" s="23"/>
      <c r="R189" s="77"/>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134"/>
      <c r="AV189" s="135"/>
      <c r="AW189" s="23"/>
    </row>
    <row r="190" spans="12:49" x14ac:dyDescent="0.25">
      <c r="L190" s="23"/>
      <c r="M190" s="133"/>
      <c r="N190" s="23"/>
      <c r="O190" s="23"/>
      <c r="P190" s="23"/>
      <c r="Q190" s="23"/>
      <c r="R190" s="77"/>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134"/>
      <c r="AV190" s="135"/>
      <c r="AW190" s="23"/>
    </row>
    <row r="191" spans="12:49" x14ac:dyDescent="0.25">
      <c r="L191" s="23"/>
      <c r="M191" s="133"/>
      <c r="N191" s="23"/>
      <c r="O191" s="23"/>
      <c r="P191" s="23"/>
      <c r="Q191" s="23"/>
      <c r="R191" s="77"/>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134"/>
      <c r="AV191" s="135"/>
      <c r="AW191" s="23"/>
    </row>
    <row r="192" spans="12:49" x14ac:dyDescent="0.25">
      <c r="L192" s="23"/>
      <c r="M192" s="133"/>
      <c r="N192" s="23"/>
      <c r="O192" s="23"/>
      <c r="P192" s="23"/>
      <c r="Q192" s="23"/>
      <c r="R192" s="77"/>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134"/>
      <c r="AV192" s="135"/>
      <c r="AW192" s="23"/>
    </row>
    <row r="193" spans="12:49" x14ac:dyDescent="0.25">
      <c r="L193" s="23"/>
      <c r="M193" s="133"/>
      <c r="N193" s="23"/>
      <c r="O193" s="23"/>
      <c r="P193" s="23"/>
      <c r="Q193" s="23"/>
      <c r="R193" s="77"/>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134"/>
      <c r="AV193" s="135"/>
      <c r="AW193" s="23"/>
    </row>
    <row r="194" spans="12:49" x14ac:dyDescent="0.25">
      <c r="L194" s="23"/>
      <c r="M194" s="133"/>
      <c r="N194" s="23"/>
      <c r="O194" s="23"/>
      <c r="P194" s="23"/>
      <c r="Q194" s="23"/>
      <c r="R194" s="77"/>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134"/>
      <c r="AV194" s="135"/>
      <c r="AW194" s="23"/>
    </row>
    <row r="195" spans="12:49" x14ac:dyDescent="0.25">
      <c r="L195" s="23"/>
      <c r="M195" s="133"/>
      <c r="N195" s="23"/>
      <c r="O195" s="23"/>
      <c r="P195" s="23"/>
      <c r="Q195" s="23"/>
      <c r="R195" s="77"/>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134"/>
      <c r="AV195" s="135"/>
      <c r="AW195" s="23"/>
    </row>
    <row r="196" spans="12:49" x14ac:dyDescent="0.25">
      <c r="L196" s="23"/>
      <c r="M196" s="133"/>
      <c r="N196" s="23"/>
      <c r="O196" s="23"/>
      <c r="P196" s="23"/>
      <c r="Q196" s="23"/>
      <c r="R196" s="77"/>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134"/>
      <c r="AV196" s="135"/>
      <c r="AW196" s="23"/>
    </row>
    <row r="197" spans="12:49" x14ac:dyDescent="0.25">
      <c r="L197" s="23"/>
      <c r="M197" s="133"/>
      <c r="N197" s="23"/>
      <c r="O197" s="23"/>
      <c r="P197" s="23"/>
      <c r="Q197" s="23"/>
      <c r="R197" s="77"/>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134"/>
      <c r="AV197" s="135"/>
      <c r="AW197" s="23"/>
    </row>
  </sheetData>
  <mergeCells count="7">
    <mergeCell ref="AP1:AT1"/>
    <mergeCell ref="AK1:AO1"/>
    <mergeCell ref="AF1:AJ1"/>
    <mergeCell ref="L1:P1"/>
    <mergeCell ref="Q1:U1"/>
    <mergeCell ref="V1:Z1"/>
    <mergeCell ref="AA1:AE1"/>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6"/>
  <sheetViews>
    <sheetView workbookViewId="0">
      <selection activeCell="F24" sqref="F24"/>
    </sheetView>
  </sheetViews>
  <sheetFormatPr defaultRowHeight="15" x14ac:dyDescent="0.25"/>
  <cols>
    <col min="1" max="1" width="18.7109375" style="1" bestFit="1" customWidth="1"/>
    <col min="2" max="2" width="10.140625" bestFit="1" customWidth="1"/>
    <col min="3" max="3" width="11.7109375" bestFit="1" customWidth="1"/>
    <col min="4" max="4" width="9.28515625" style="1" bestFit="1" customWidth="1"/>
    <col min="5" max="6" width="10.5703125" style="1" bestFit="1" customWidth="1"/>
    <col min="7" max="7" width="10.85546875" style="1" customWidth="1"/>
    <col min="8" max="8" width="11" style="1" bestFit="1" customWidth="1"/>
    <col min="9" max="12" width="9.140625" style="70"/>
    <col min="13" max="14" width="9.140625" style="1"/>
  </cols>
  <sheetData>
    <row r="1" spans="1:14" x14ac:dyDescent="0.25">
      <c r="A1" s="123" t="s">
        <v>201</v>
      </c>
      <c r="B1" s="123"/>
      <c r="C1" s="123"/>
      <c r="D1" s="123"/>
      <c r="E1" s="123"/>
      <c r="F1" s="123"/>
      <c r="G1" s="123"/>
      <c r="H1" s="123"/>
      <c r="I1" s="123"/>
      <c r="J1" s="123"/>
      <c r="K1" s="123"/>
      <c r="L1" s="123"/>
      <c r="M1" s="123"/>
      <c r="N1" s="123"/>
    </row>
    <row r="2" spans="1:14" s="14" customFormat="1" x14ac:dyDescent="0.25">
      <c r="A2" s="112" t="s">
        <v>188</v>
      </c>
      <c r="B2" s="14" t="s">
        <v>190</v>
      </c>
      <c r="C2" s="14" t="s">
        <v>191</v>
      </c>
      <c r="D2" s="14" t="s">
        <v>10</v>
      </c>
      <c r="E2" s="14" t="s">
        <v>200</v>
      </c>
      <c r="F2" s="14" t="s">
        <v>193</v>
      </c>
      <c r="G2" s="14" t="s">
        <v>199</v>
      </c>
      <c r="H2" s="14" t="s">
        <v>194</v>
      </c>
      <c r="I2" s="116" t="s">
        <v>202</v>
      </c>
      <c r="J2" s="116" t="s">
        <v>205</v>
      </c>
      <c r="K2" s="116" t="s">
        <v>203</v>
      </c>
      <c r="L2" s="116" t="s">
        <v>64</v>
      </c>
      <c r="M2" s="14" t="s">
        <v>195</v>
      </c>
      <c r="N2" s="14" t="s">
        <v>196</v>
      </c>
    </row>
    <row r="3" spans="1:14" x14ac:dyDescent="0.25">
      <c r="A3" s="113" t="s">
        <v>189</v>
      </c>
      <c r="B3">
        <v>40624</v>
      </c>
      <c r="C3">
        <v>40644</v>
      </c>
      <c r="D3" s="63">
        <f>C3-B3</f>
        <v>20</v>
      </c>
      <c r="E3" s="63"/>
      <c r="F3" s="62">
        <v>80.92</v>
      </c>
      <c r="G3" s="62">
        <v>83.04</v>
      </c>
      <c r="H3" s="114">
        <f>(G3-F3)/F3</f>
        <v>2.6198714780029716E-2</v>
      </c>
      <c r="I3" s="70">
        <v>1</v>
      </c>
      <c r="J3" s="114">
        <f>H3</f>
        <v>2.6198714780029716E-2</v>
      </c>
      <c r="M3" s="1" t="s">
        <v>197</v>
      </c>
      <c r="N3" s="114">
        <f>H3</f>
        <v>2.6198714780029716E-2</v>
      </c>
    </row>
    <row r="4" spans="1:14" x14ac:dyDescent="0.25">
      <c r="A4" s="113" t="s">
        <v>192</v>
      </c>
      <c r="B4">
        <v>40676</v>
      </c>
      <c r="C4">
        <v>40690</v>
      </c>
      <c r="D4" s="63">
        <f t="shared" ref="D4:D11" si="0">C4-B4</f>
        <v>14</v>
      </c>
      <c r="E4" s="63">
        <f>B4-C3-1</f>
        <v>31</v>
      </c>
      <c r="F4" s="62">
        <v>84.99</v>
      </c>
      <c r="G4" s="62">
        <v>83.44</v>
      </c>
      <c r="H4" s="114">
        <f>-(G4-F4)/F4</f>
        <v>1.823743969878806E-2</v>
      </c>
      <c r="I4" s="70">
        <v>1</v>
      </c>
      <c r="J4" s="114">
        <f>H4</f>
        <v>1.823743969878806E-2</v>
      </c>
      <c r="M4" s="1" t="s">
        <v>197</v>
      </c>
      <c r="N4" s="114">
        <f>N3+H4</f>
        <v>4.4436154478817776E-2</v>
      </c>
    </row>
    <row r="5" spans="1:14" x14ac:dyDescent="0.25">
      <c r="A5" s="113" t="s">
        <v>189</v>
      </c>
      <c r="B5">
        <v>40704</v>
      </c>
      <c r="C5">
        <v>40735</v>
      </c>
      <c r="D5" s="63">
        <f t="shared" si="0"/>
        <v>31</v>
      </c>
      <c r="E5" s="63">
        <f t="shared" ref="E5:E10" si="1">B5-C4-1</f>
        <v>13</v>
      </c>
      <c r="F5" s="62">
        <v>78.39</v>
      </c>
      <c r="G5" s="62">
        <v>83.17</v>
      </c>
      <c r="H5" s="114">
        <f t="shared" ref="H5:H8" si="2">(G5-F5)/F5</f>
        <v>6.097716545477741E-2</v>
      </c>
      <c r="I5" s="70">
        <v>1</v>
      </c>
      <c r="J5" s="114">
        <f t="shared" ref="J5" si="3">H5</f>
        <v>6.097716545477741E-2</v>
      </c>
      <c r="M5" s="1" t="s">
        <v>197</v>
      </c>
      <c r="N5" s="114"/>
    </row>
    <row r="6" spans="1:14" x14ac:dyDescent="0.25">
      <c r="A6" s="113" t="s">
        <v>189</v>
      </c>
      <c r="B6">
        <v>40739</v>
      </c>
      <c r="C6">
        <v>40751</v>
      </c>
      <c r="D6" s="63">
        <f t="shared" si="0"/>
        <v>12</v>
      </c>
      <c r="E6" s="63">
        <f t="shared" si="1"/>
        <v>3</v>
      </c>
      <c r="F6" s="62">
        <v>82.21</v>
      </c>
      <c r="G6" s="62">
        <v>81.56</v>
      </c>
      <c r="H6" s="114">
        <f t="shared" si="2"/>
        <v>-7.9065807079429697E-3</v>
      </c>
      <c r="K6" s="70">
        <v>1</v>
      </c>
      <c r="L6" s="114">
        <f>H6</f>
        <v>-7.9065807079429697E-3</v>
      </c>
      <c r="M6" s="1" t="s">
        <v>197</v>
      </c>
      <c r="N6" s="114"/>
    </row>
    <row r="7" spans="1:14" x14ac:dyDescent="0.25">
      <c r="A7" s="113" t="s">
        <v>189</v>
      </c>
      <c r="B7">
        <v>40752</v>
      </c>
      <c r="C7">
        <v>40757</v>
      </c>
      <c r="D7" s="63">
        <f t="shared" si="0"/>
        <v>5</v>
      </c>
      <c r="E7" s="63">
        <f t="shared" si="1"/>
        <v>0</v>
      </c>
      <c r="F7" s="62">
        <v>79.959999999999994</v>
      </c>
      <c r="G7" s="62">
        <v>78.19</v>
      </c>
      <c r="H7" s="114">
        <f t="shared" si="2"/>
        <v>-2.2136068034016961E-2</v>
      </c>
      <c r="K7" s="70">
        <v>1</v>
      </c>
      <c r="L7" s="114">
        <f>H7</f>
        <v>-2.2136068034016961E-2</v>
      </c>
      <c r="M7" s="1" t="s">
        <v>197</v>
      </c>
      <c r="N7" s="114"/>
    </row>
    <row r="8" spans="1:14" x14ac:dyDescent="0.25">
      <c r="A8" s="113" t="s">
        <v>189</v>
      </c>
      <c r="B8">
        <v>40779</v>
      </c>
      <c r="C8">
        <v>40786</v>
      </c>
      <c r="D8" s="63">
        <f t="shared" si="0"/>
        <v>7</v>
      </c>
      <c r="E8" s="63">
        <f t="shared" si="1"/>
        <v>21</v>
      </c>
      <c r="F8" s="62">
        <v>67.97</v>
      </c>
      <c r="G8" s="62">
        <v>72.7</v>
      </c>
      <c r="H8" s="114">
        <f t="shared" si="2"/>
        <v>6.9589524790348745E-2</v>
      </c>
      <c r="I8" s="70">
        <v>1</v>
      </c>
      <c r="J8" s="114">
        <f t="shared" ref="J8:J10" si="4">H8</f>
        <v>6.9589524790348745E-2</v>
      </c>
      <c r="M8" s="1" t="s">
        <v>198</v>
      </c>
      <c r="N8" s="114"/>
    </row>
    <row r="9" spans="1:14" x14ac:dyDescent="0.25">
      <c r="A9" s="113" t="s">
        <v>192</v>
      </c>
      <c r="B9">
        <v>40793</v>
      </c>
      <c r="C9">
        <v>40813</v>
      </c>
      <c r="D9" s="63">
        <f t="shared" si="0"/>
        <v>20</v>
      </c>
      <c r="E9" s="63">
        <f t="shared" si="1"/>
        <v>6</v>
      </c>
      <c r="F9" s="62">
        <v>70.81</v>
      </c>
      <c r="G9" s="62">
        <v>69.19</v>
      </c>
      <c r="H9" s="114">
        <f>-(G9-F9)/F9</f>
        <v>2.2878124558678218E-2</v>
      </c>
      <c r="I9" s="70">
        <v>1</v>
      </c>
      <c r="J9" s="114">
        <f t="shared" si="4"/>
        <v>2.2878124558678218E-2</v>
      </c>
      <c r="M9" s="1" t="s">
        <v>197</v>
      </c>
      <c r="N9" s="114"/>
    </row>
    <row r="10" spans="1:14" x14ac:dyDescent="0.25">
      <c r="A10" s="113" t="s">
        <v>192</v>
      </c>
      <c r="B10">
        <v>40814</v>
      </c>
      <c r="C10">
        <v>40820</v>
      </c>
      <c r="D10" s="63">
        <f t="shared" si="0"/>
        <v>6</v>
      </c>
      <c r="E10" s="63">
        <f t="shared" si="1"/>
        <v>0</v>
      </c>
      <c r="F10" s="62">
        <v>68.05</v>
      </c>
      <c r="G10" s="62">
        <v>64.78</v>
      </c>
      <c r="H10" s="114">
        <f>-(G10-F10)/F10</f>
        <v>4.8052902277736904E-2</v>
      </c>
      <c r="I10" s="70">
        <v>1</v>
      </c>
      <c r="J10" s="114">
        <f>H10</f>
        <v>4.8052902277736904E-2</v>
      </c>
      <c r="M10" s="1" t="s">
        <v>198</v>
      </c>
      <c r="N10" s="114"/>
    </row>
    <row r="11" spans="1:14" x14ac:dyDescent="0.25">
      <c r="A11" s="113" t="s">
        <v>189</v>
      </c>
      <c r="B11">
        <v>40821</v>
      </c>
      <c r="C11">
        <f ca="1">NOW()</f>
        <v>40827.439618750002</v>
      </c>
      <c r="D11" s="63">
        <f t="shared" ca="1" si="0"/>
        <v>6.4396187500024098</v>
      </c>
      <c r="E11" s="63"/>
      <c r="F11" s="62">
        <v>64.78</v>
      </c>
      <c r="G11" s="62">
        <v>67.72</v>
      </c>
      <c r="H11" s="114">
        <f>(G11-F11)/F11</f>
        <v>4.5384377894411819E-2</v>
      </c>
      <c r="I11" s="70">
        <v>1</v>
      </c>
      <c r="J11" s="114">
        <f>H11</f>
        <v>4.5384377894411819E-2</v>
      </c>
      <c r="N11" s="114"/>
    </row>
    <row r="12" spans="1:14" x14ac:dyDescent="0.25">
      <c r="A12" s="113"/>
      <c r="D12" s="63"/>
      <c r="E12" s="63"/>
      <c r="F12" s="62"/>
      <c r="N12" s="114"/>
    </row>
    <row r="13" spans="1:14" x14ac:dyDescent="0.25">
      <c r="A13" s="113"/>
      <c r="D13" s="63"/>
      <c r="E13" s="63"/>
      <c r="F13" s="62"/>
      <c r="N13" s="114"/>
    </row>
    <row r="14" spans="1:14" x14ac:dyDescent="0.25">
      <c r="A14" s="113"/>
      <c r="D14" s="63"/>
      <c r="E14" s="63"/>
      <c r="F14" s="62"/>
      <c r="H14" s="1" t="s">
        <v>206</v>
      </c>
      <c r="I14" s="70">
        <f>SUM(I3:I13)</f>
        <v>7</v>
      </c>
      <c r="J14" s="70" t="s">
        <v>207</v>
      </c>
      <c r="K14" s="70">
        <f>SUM(K6:K13)</f>
        <v>2</v>
      </c>
      <c r="L14" s="70" t="s">
        <v>208</v>
      </c>
      <c r="M14" s="70">
        <f>SUM(I14:L14)</f>
        <v>9</v>
      </c>
      <c r="N14" s="114"/>
    </row>
    <row r="15" spans="1:14" x14ac:dyDescent="0.25">
      <c r="A15" s="113"/>
      <c r="D15" s="63"/>
      <c r="E15" s="63"/>
      <c r="F15" s="62"/>
      <c r="H15" s="1" t="s">
        <v>209</v>
      </c>
      <c r="I15" s="114">
        <f>I14/(I14+K14)</f>
        <v>0.77777777777777779</v>
      </c>
      <c r="N15" s="114"/>
    </row>
    <row r="16" spans="1:14" x14ac:dyDescent="0.25">
      <c r="A16" s="113"/>
      <c r="C16" t="s">
        <v>210</v>
      </c>
      <c r="D16" s="63">
        <f ca="1">AVERAGE(D3:D11)</f>
        <v>13.493290972222489</v>
      </c>
      <c r="E16" s="63"/>
      <c r="F16" s="62"/>
      <c r="N16" s="114"/>
    </row>
    <row r="17" spans="1:14" x14ac:dyDescent="0.25">
      <c r="A17" s="113"/>
      <c r="C17" t="s">
        <v>211</v>
      </c>
      <c r="D17" s="63"/>
      <c r="E17" s="63">
        <f>AVERAGE(E4:E16)</f>
        <v>10.571428571428571</v>
      </c>
      <c r="F17" s="62"/>
      <c r="I17" s="70" t="s">
        <v>205</v>
      </c>
      <c r="J17" s="114">
        <f>AVERAGE(J3:J16)</f>
        <v>4.1616892779252977E-2</v>
      </c>
      <c r="K17" s="70" t="s">
        <v>64</v>
      </c>
      <c r="L17" s="114">
        <f>AVERAGE(L6:L16)</f>
        <v>-1.5021324370979965E-2</v>
      </c>
    </row>
    <row r="18" spans="1:14" x14ac:dyDescent="0.25">
      <c r="A18" s="113"/>
      <c r="D18" s="63"/>
      <c r="E18" s="63"/>
      <c r="F18" s="62"/>
    </row>
    <row r="19" spans="1:14" x14ac:dyDescent="0.25">
      <c r="A19" s="113"/>
      <c r="D19" s="63"/>
      <c r="E19" s="63"/>
      <c r="F19" s="62"/>
      <c r="H19" s="1" t="s">
        <v>212</v>
      </c>
      <c r="J19" s="115">
        <v>0.65</v>
      </c>
    </row>
    <row r="20" spans="1:14" x14ac:dyDescent="0.25">
      <c r="A20" s="113"/>
      <c r="D20" s="63"/>
      <c r="E20" s="115"/>
      <c r="F20" s="62"/>
      <c r="N20" s="1" t="s">
        <v>204</v>
      </c>
    </row>
    <row r="21" spans="1:14" x14ac:dyDescent="0.25">
      <c r="A21" s="113"/>
      <c r="F21" s="62"/>
    </row>
    <row r="22" spans="1:14" x14ac:dyDescent="0.25">
      <c r="A22" s="113"/>
      <c r="F22" s="62"/>
    </row>
    <row r="23" spans="1:14" x14ac:dyDescent="0.25">
      <c r="A23" s="113"/>
      <c r="F23" s="62"/>
    </row>
    <row r="24" spans="1:14" x14ac:dyDescent="0.25">
      <c r="A24" s="113"/>
      <c r="F24" s="62"/>
    </row>
    <row r="25" spans="1:14" x14ac:dyDescent="0.25">
      <c r="A25" s="113"/>
    </row>
    <row r="26" spans="1:14" x14ac:dyDescent="0.25">
      <c r="A26" s="113"/>
    </row>
    <row r="27" spans="1:14" x14ac:dyDescent="0.25">
      <c r="A27" s="113"/>
    </row>
    <row r="28" spans="1:14" x14ac:dyDescent="0.25">
      <c r="A28" s="113"/>
    </row>
    <row r="29" spans="1:14" x14ac:dyDescent="0.25">
      <c r="A29" s="113"/>
    </row>
    <row r="30" spans="1:14" x14ac:dyDescent="0.25">
      <c r="A30" s="113"/>
    </row>
    <row r="31" spans="1:14" x14ac:dyDescent="0.25">
      <c r="A31" s="113"/>
    </row>
    <row r="32" spans="1:14" x14ac:dyDescent="0.25">
      <c r="A32" s="113"/>
    </row>
    <row r="33" spans="1:1" x14ac:dyDescent="0.25">
      <c r="A33" s="113"/>
    </row>
    <row r="34" spans="1:1" x14ac:dyDescent="0.25">
      <c r="A34" s="113"/>
    </row>
    <row r="35" spans="1:1" x14ac:dyDescent="0.25">
      <c r="A35" s="113"/>
    </row>
    <row r="36" spans="1:1" x14ac:dyDescent="0.25">
      <c r="A36" s="113"/>
    </row>
    <row r="37" spans="1:1" x14ac:dyDescent="0.25">
      <c r="A37" s="113"/>
    </row>
    <row r="38" spans="1:1" x14ac:dyDescent="0.25">
      <c r="A38" s="113"/>
    </row>
    <row r="39" spans="1:1" x14ac:dyDescent="0.25">
      <c r="A39" s="113"/>
    </row>
    <row r="40" spans="1:1" x14ac:dyDescent="0.25">
      <c r="A40" s="113"/>
    </row>
    <row r="41" spans="1:1" x14ac:dyDescent="0.25">
      <c r="A41" s="113"/>
    </row>
    <row r="42" spans="1:1" x14ac:dyDescent="0.25">
      <c r="A42" s="113"/>
    </row>
    <row r="43" spans="1:1" x14ac:dyDescent="0.25">
      <c r="A43" s="113"/>
    </row>
    <row r="44" spans="1:1" x14ac:dyDescent="0.25">
      <c r="A44" s="113"/>
    </row>
    <row r="45" spans="1:1" x14ac:dyDescent="0.25">
      <c r="A45" s="113"/>
    </row>
    <row r="46" spans="1:1" x14ac:dyDescent="0.25">
      <c r="A46" s="113"/>
    </row>
    <row r="47" spans="1:1" x14ac:dyDescent="0.25">
      <c r="A47" s="113"/>
    </row>
    <row r="48" spans="1:1" x14ac:dyDescent="0.25">
      <c r="A48" s="113"/>
    </row>
    <row r="49" spans="1:15" x14ac:dyDescent="0.25">
      <c r="A49" s="113"/>
    </row>
    <row r="50" spans="1:15" x14ac:dyDescent="0.25">
      <c r="A50" s="113"/>
    </row>
    <row r="51" spans="1:15" x14ac:dyDescent="0.25">
      <c r="A51" s="113"/>
      <c r="G51" s="62"/>
      <c r="H51" s="62"/>
      <c r="M51" s="62"/>
      <c r="N51" s="62"/>
      <c r="O51" s="15"/>
    </row>
    <row r="52" spans="1:15" x14ac:dyDescent="0.25">
      <c r="A52" s="113"/>
      <c r="G52" s="62"/>
      <c r="H52" s="62"/>
      <c r="M52" s="62"/>
      <c r="N52" s="62"/>
      <c r="O52" s="15"/>
    </row>
    <row r="53" spans="1:15" x14ac:dyDescent="0.25">
      <c r="A53" s="113"/>
      <c r="G53" s="114"/>
      <c r="H53" s="114"/>
      <c r="M53" s="114"/>
      <c r="N53" s="114"/>
      <c r="O53" s="9"/>
    </row>
    <row r="54" spans="1:15" x14ac:dyDescent="0.25">
      <c r="A54" s="113"/>
    </row>
    <row r="55" spans="1:15" x14ac:dyDescent="0.25">
      <c r="A55" s="113"/>
    </row>
    <row r="56" spans="1:15" x14ac:dyDescent="0.25">
      <c r="A56" s="113"/>
    </row>
    <row r="57" spans="1:15" x14ac:dyDescent="0.25">
      <c r="A57" s="113"/>
    </row>
    <row r="58" spans="1:15" x14ac:dyDescent="0.25">
      <c r="A58" s="113"/>
    </row>
    <row r="59" spans="1:15" x14ac:dyDescent="0.25">
      <c r="A59" s="113"/>
    </row>
    <row r="60" spans="1:15" x14ac:dyDescent="0.25">
      <c r="A60" s="113"/>
    </row>
    <row r="61" spans="1:15" x14ac:dyDescent="0.25">
      <c r="A61" s="113"/>
    </row>
    <row r="62" spans="1:15" x14ac:dyDescent="0.25">
      <c r="A62" s="113"/>
    </row>
    <row r="63" spans="1:15" x14ac:dyDescent="0.25">
      <c r="A63" s="113"/>
    </row>
    <row r="64" spans="1:15" x14ac:dyDescent="0.25">
      <c r="A64" s="113"/>
    </row>
    <row r="65" spans="1:1" x14ac:dyDescent="0.25">
      <c r="A65" s="113"/>
    </row>
    <row r="66" spans="1:1" x14ac:dyDescent="0.25">
      <c r="A66" s="113"/>
    </row>
    <row r="67" spans="1:1" x14ac:dyDescent="0.25">
      <c r="A67" s="113"/>
    </row>
    <row r="68" spans="1:1" x14ac:dyDescent="0.25">
      <c r="A68" s="113"/>
    </row>
    <row r="69" spans="1:1" x14ac:dyDescent="0.25">
      <c r="A69" s="16"/>
    </row>
    <row r="70" spans="1:1" x14ac:dyDescent="0.25">
      <c r="A70" s="16"/>
    </row>
    <row r="71" spans="1:1" x14ac:dyDescent="0.25">
      <c r="A71" s="16"/>
    </row>
    <row r="72" spans="1:1" x14ac:dyDescent="0.25">
      <c r="A72" s="16"/>
    </row>
    <row r="73" spans="1:1" x14ac:dyDescent="0.25">
      <c r="A73" s="16"/>
    </row>
    <row r="74" spans="1:1" x14ac:dyDescent="0.25">
      <c r="A74" s="16"/>
    </row>
    <row r="75" spans="1:1" x14ac:dyDescent="0.25">
      <c r="A75" s="16"/>
    </row>
    <row r="76" spans="1:1" x14ac:dyDescent="0.25">
      <c r="A76" s="16"/>
    </row>
  </sheetData>
  <mergeCells count="1">
    <mergeCell ref="A1:N1"/>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Last 10 &amp; 20</vt:lpstr>
      <vt:lpstr>Winning Trades</vt:lpstr>
      <vt:lpstr>IWM Robot</vt:lpstr>
      <vt:lpstr>GDX Robot</vt:lpstr>
      <vt:lpstr>IWM Robot Stats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 Molodow</dc:creator>
  <cp:lastModifiedBy>Shawn Molodow</cp:lastModifiedBy>
  <dcterms:created xsi:type="dcterms:W3CDTF">2011-04-11T17:17:47Z</dcterms:created>
  <dcterms:modified xsi:type="dcterms:W3CDTF">2011-10-11T14:33:28Z</dcterms:modified>
</cp:coreProperties>
</file>